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_NRICHT\Desktop\SAZBY\"/>
    </mc:Choice>
  </mc:AlternateContent>
  <xr:revisionPtr revIDLastSave="0" documentId="13_ncr:1_{39855599-0649-4DC5-A151-0E6FEF4A1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lkulačka" sheetId="1" r:id="rId1"/>
    <sheet name="List1" sheetId="3" state="hidden" r:id="rId2"/>
    <sheet name="Parametry" sheetId="2" state="hidden" r:id="rId3"/>
  </sheets>
  <definedNames>
    <definedName name="cAnuita">Parametry!$C$29</definedName>
    <definedName name="cFixace">Kalkulačka!$K$10</definedName>
    <definedName name="cLimitLTV">Parametry!$C$23</definedName>
    <definedName name="cLTVAHU">Parametry!$C$24</definedName>
    <definedName name="cLTVOth">Parametry!$C$25</definedName>
    <definedName name="cnN">Parametry!$C$28</definedName>
    <definedName name="cnX">Parametry!$C$27</definedName>
    <definedName name="cSazba">Kalkulačka!$K$22</definedName>
    <definedName name="cSazbaA">Kalkulačka!$K$33</definedName>
    <definedName name="cSplatnost">Kalkulačka!$K$35</definedName>
    <definedName name="cTyp">Parametry!$C$19</definedName>
    <definedName name="cULimit">Parametry!$C$21</definedName>
    <definedName name="cUver">Kalkulačka!$K$8</definedName>
    <definedName name="cUverA">Kalkulačka!$K$31</definedName>
    <definedName name="cValue">Parametry!$C$20</definedName>
    <definedName name="cZaj">Kalkulačka!$K$6</definedName>
    <definedName name="cZajPrc">Parametry!$C$18</definedName>
    <definedName name="_xlnm.Print_Area" localSheetId="0">Kalkulačka!$A$1:$AM$40</definedName>
    <definedName name="p_36y">Kalkulačka!$I$18</definedName>
    <definedName name="p_AHU">Kalkulačka!$H$18</definedName>
    <definedName name="pAHU">Kalkulačka!$G$18</definedName>
    <definedName name="pAkce">Kalkulačka!$G$15</definedName>
    <definedName name="pBonus">Kalkulačka!#REF!</definedName>
    <definedName name="pDom">Kalkulačka!$G$14</definedName>
    <definedName name="pEKO">Kalkulačka!$R$16</definedName>
    <definedName name="pojNemoKP">Kalkulačka!$R$13</definedName>
    <definedName name="pPrijem">Kalkulačka!$G$19</definedName>
    <definedName name="pZaj">Parametry!$C$17</definedName>
    <definedName name="pZivPoj">Kalkulačka!$G$13</definedName>
    <definedName name="tFixace">Parametry!$B$4:$B$15</definedName>
    <definedName name="tFixacePara">Parametry!$B$4:$W$15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2" l="1"/>
  <c r="W8" i="2"/>
  <c r="W7" i="2"/>
  <c r="W6" i="2"/>
  <c r="W5" i="2"/>
  <c r="P9" i="2"/>
  <c r="P8" i="2"/>
  <c r="P7" i="2"/>
  <c r="P6" i="2"/>
  <c r="P5" i="2"/>
  <c r="I9" i="2"/>
  <c r="I8" i="2"/>
  <c r="I7" i="2"/>
  <c r="I6" i="2"/>
  <c r="I5" i="2"/>
  <c r="C19" i="2"/>
  <c r="C23" i="2" l="1"/>
  <c r="C28" i="2" l="1"/>
  <c r="K31" i="1"/>
  <c r="C20" i="2"/>
  <c r="K22" i="1" l="1"/>
  <c r="K33" i="1" s="1"/>
  <c r="C27" i="2" s="1"/>
  <c r="C29" i="2" l="1"/>
  <c r="K37" i="1" s="1"/>
</calcChain>
</file>

<file path=xl/sharedStrings.xml><?xml version="1.0" encoding="utf-8"?>
<sst xmlns="http://schemas.openxmlformats.org/spreadsheetml/2006/main" count="58" uniqueCount="40">
  <si>
    <t>Úroková kalkulačka</t>
  </si>
  <si>
    <t>Předpokládaná výše zajištění</t>
  </si>
  <si>
    <t>Výše úvěru</t>
  </si>
  <si>
    <t>Fixace</t>
  </si>
  <si>
    <t>Životní pojištění</t>
  </si>
  <si>
    <t>Domicilace</t>
  </si>
  <si>
    <t>Konečná úroková sazba</t>
  </si>
  <si>
    <t>Úrok (%)</t>
  </si>
  <si>
    <t>Splatnost (roky)</t>
  </si>
  <si>
    <t>Anuita hypotečního úvěru</t>
  </si>
  <si>
    <t>1 rok</t>
  </si>
  <si>
    <t>2 roky</t>
  </si>
  <si>
    <t>3 roky</t>
  </si>
  <si>
    <t>4 roky</t>
  </si>
  <si>
    <t>5 let</t>
  </si>
  <si>
    <t>Sazba</t>
  </si>
  <si>
    <t>Zajištění - úvěr</t>
  </si>
  <si>
    <t>Zajištění - úvěr (%)</t>
  </si>
  <si>
    <t>nX</t>
  </si>
  <si>
    <t>nN</t>
  </si>
  <si>
    <t>Anuita</t>
  </si>
  <si>
    <t>Hodnoty zadány</t>
  </si>
  <si>
    <t>Úvěr &gt;= 2,5 mio CZK</t>
  </si>
  <si>
    <t>LTV limit</t>
  </si>
  <si>
    <t>Americká hypotéka</t>
  </si>
  <si>
    <t>Klasik/Plus/AmHU</t>
  </si>
  <si>
    <t>LTV AHU</t>
  </si>
  <si>
    <t>LTV Ostatní</t>
  </si>
  <si>
    <t>0 - 80%</t>
  </si>
  <si>
    <t>80 - 90%</t>
  </si>
  <si>
    <t>Pojištění nemovitosti od KP</t>
  </si>
  <si>
    <t>Pojištění nemovitosti</t>
  </si>
  <si>
    <t>Životní pojištění od KP</t>
  </si>
  <si>
    <t>Klient do 36 let*</t>
  </si>
  <si>
    <t>** Průkaz energetické náročnosti budov</t>
  </si>
  <si>
    <t>PENB</t>
  </si>
  <si>
    <t>Předložení PENB třídy A-B**</t>
  </si>
  <si>
    <t>* Klient do 36 let do 90 % LTV dle podmínek regulace ČNB</t>
  </si>
  <si>
    <r>
      <t xml:space="preserve">Výpočet anuity </t>
    </r>
    <r>
      <rPr>
        <sz val="14"/>
        <color theme="1"/>
        <rFont val="Calibri"/>
        <family val="2"/>
        <charset val="238"/>
        <scheme val="minor"/>
      </rPr>
      <t>(orientační)</t>
    </r>
  </si>
  <si>
    <r>
      <t xml:space="preserve">Platnost ÚS </t>
    </r>
    <r>
      <rPr>
        <b/>
        <i/>
        <sz val="11"/>
        <color rgb="FFFF0000"/>
        <rFont val="Calibri"/>
        <family val="2"/>
        <charset val="238"/>
        <scheme val="minor"/>
      </rPr>
      <t>od 15.4.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</si>
</sst>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0.7999816888943144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0" fontId="1" fillId="0" borderId="0" xfId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11" xfId="0" applyBorder="1"/>
    <xf numFmtId="0" fontId="2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0" fillId="2" borderId="15" xfId="0" applyFill="1" applyBorder="1"/>
    <xf numFmtId="0" fontId="9" fillId="0" borderId="0" xfId="0" applyFont="1" applyFill="1"/>
    <xf numFmtId="10" fontId="10" fillId="0" borderId="0" xfId="1" applyNumberFormat="1" applyFont="1" applyFill="1"/>
    <xf numFmtId="10" fontId="0" fillId="0" borderId="0" xfId="0" applyNumberFormat="1"/>
    <xf numFmtId="164" fontId="1" fillId="0" borderId="0" xfId="1" applyNumberFormat="1" applyFont="1"/>
    <xf numFmtId="0" fontId="2" fillId="3" borderId="0" xfId="0" applyFont="1" applyFill="1"/>
    <xf numFmtId="9" fontId="1" fillId="3" borderId="0" xfId="1" applyFont="1" applyFill="1"/>
    <xf numFmtId="0" fontId="15" fillId="3" borderId="0" xfId="0" applyFont="1" applyFill="1"/>
    <xf numFmtId="9" fontId="15" fillId="3" borderId="0" xfId="1" applyFont="1" applyFill="1"/>
    <xf numFmtId="0" fontId="16" fillId="0" borderId="9" xfId="0" applyFont="1" applyBorder="1"/>
    <xf numFmtId="10" fontId="16" fillId="0" borderId="3" xfId="1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 applyProtection="1">
      <protection hidden="1"/>
    </xf>
    <xf numFmtId="10" fontId="16" fillId="0" borderId="3" xfId="1" applyNumberFormat="1" applyFont="1" applyFill="1" applyBorder="1" applyAlignment="1">
      <alignment horizontal="center"/>
    </xf>
    <xf numFmtId="10" fontId="17" fillId="0" borderId="2" xfId="1" applyNumberFormat="1" applyFont="1" applyBorder="1" applyAlignment="1">
      <alignment horizontal="center"/>
    </xf>
    <xf numFmtId="10" fontId="17" fillId="0" borderId="1" xfId="1" applyNumberFormat="1" applyFont="1" applyBorder="1" applyAlignment="1">
      <alignment horizontal="center"/>
    </xf>
    <xf numFmtId="0" fontId="18" fillId="0" borderId="0" xfId="0" applyFont="1"/>
    <xf numFmtId="10" fontId="1" fillId="0" borderId="2" xfId="1" applyNumberFormat="1" applyFont="1" applyBorder="1" applyAlignment="1">
      <alignment horizontal="center"/>
    </xf>
    <xf numFmtId="10" fontId="17" fillId="4" borderId="12" xfId="1" applyNumberFormat="1" applyFont="1" applyFill="1" applyBorder="1" applyAlignment="1">
      <alignment horizontal="center"/>
    </xf>
    <xf numFmtId="10" fontId="17" fillId="4" borderId="6" xfId="1" applyNumberFormat="1" applyFont="1" applyFill="1" applyBorder="1" applyAlignment="1">
      <alignment horizontal="center"/>
    </xf>
    <xf numFmtId="14" fontId="19" fillId="0" borderId="0" xfId="0" applyNumberFormat="1" applyFont="1" applyAlignment="1" applyProtection="1">
      <alignment horizontal="left" vertical="center"/>
      <protection locked="0" hidden="1"/>
    </xf>
    <xf numFmtId="3" fontId="0" fillId="0" borderId="24" xfId="0" applyNumberFormat="1" applyFill="1" applyBorder="1" applyAlignment="1" applyProtection="1">
      <alignment horizontal="center" vertical="center"/>
      <protection locked="0" hidden="1"/>
    </xf>
    <xf numFmtId="3" fontId="0" fillId="0" borderId="25" xfId="0" applyNumberFormat="1" applyFill="1" applyBorder="1" applyAlignment="1" applyProtection="1">
      <alignment horizontal="center" vertical="center"/>
      <protection locked="0" hidden="1"/>
    </xf>
    <xf numFmtId="3" fontId="0" fillId="0" borderId="7" xfId="0" applyNumberFormat="1" applyFill="1" applyBorder="1" applyAlignment="1" applyProtection="1">
      <alignment horizontal="center" vertical="center"/>
      <protection locked="0" hidden="1"/>
    </xf>
    <xf numFmtId="10" fontId="1" fillId="0" borderId="24" xfId="1" applyNumberFormat="1" applyFont="1" applyFill="1" applyBorder="1" applyAlignment="1" applyProtection="1">
      <alignment horizontal="center" vertical="center"/>
      <protection locked="0" hidden="1"/>
    </xf>
    <xf numFmtId="10" fontId="1" fillId="0" borderId="25" xfId="1" applyNumberFormat="1" applyFont="1" applyFill="1" applyBorder="1" applyAlignment="1" applyProtection="1">
      <alignment horizontal="center" vertical="center"/>
      <protection locked="0" hidden="1"/>
    </xf>
    <xf numFmtId="10" fontId="1" fillId="0" borderId="7" xfId="1" applyNumberFormat="1" applyFont="1" applyFill="1" applyBorder="1" applyAlignment="1" applyProtection="1">
      <alignment horizontal="center" vertical="center"/>
      <protection locked="0" hidden="1"/>
    </xf>
    <xf numFmtId="1" fontId="0" fillId="0" borderId="24" xfId="0" applyNumberFormat="1" applyFill="1" applyBorder="1" applyAlignment="1" applyProtection="1">
      <alignment horizontal="center" vertical="center"/>
      <protection locked="0" hidden="1"/>
    </xf>
    <xf numFmtId="1" fontId="0" fillId="0" borderId="25" xfId="0" applyNumberFormat="1" applyFill="1" applyBorder="1" applyAlignment="1" applyProtection="1">
      <alignment horizontal="center" vertical="center"/>
      <protection locked="0" hidden="1"/>
    </xf>
    <xf numFmtId="1" fontId="0" fillId="0" borderId="7" xfId="0" applyNumberFormat="1" applyFill="1" applyBorder="1" applyAlignment="1" applyProtection="1">
      <alignment horizontal="center" vertical="center"/>
      <protection locked="0" hidden="1"/>
    </xf>
    <xf numFmtId="3" fontId="2" fillId="0" borderId="24" xfId="0" applyNumberFormat="1" applyFont="1" applyFill="1" applyBorder="1" applyAlignment="1" applyProtection="1">
      <alignment horizontal="center" vertical="center"/>
      <protection locked="0" hidden="1"/>
    </xf>
    <xf numFmtId="3" fontId="2" fillId="0" borderId="25" xfId="0" applyNumberFormat="1" applyFont="1" applyFill="1" applyBorder="1" applyAlignment="1" applyProtection="1">
      <alignment horizontal="center" vertical="center"/>
      <protection locked="0" hidden="1"/>
    </xf>
    <xf numFmtId="3" fontId="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4" xfId="0" applyFill="1" applyBorder="1" applyAlignment="1" applyProtection="1">
      <alignment horizontal="center"/>
      <protection locked="0" hidden="1"/>
    </xf>
    <xf numFmtId="0" fontId="0" fillId="0" borderId="25" xfId="0" applyFill="1" applyBorder="1" applyAlignment="1" applyProtection="1">
      <alignment horizontal="center"/>
      <protection locked="0" hidden="1"/>
    </xf>
    <xf numFmtId="0" fontId="0" fillId="0" borderId="7" xfId="0" applyFill="1" applyBorder="1" applyAlignment="1" applyProtection="1">
      <alignment horizontal="center"/>
      <protection locked="0" hidden="1"/>
    </xf>
    <xf numFmtId="10" fontId="14" fillId="0" borderId="24" xfId="1" applyNumberFormat="1" applyFont="1" applyFill="1" applyBorder="1" applyAlignment="1" applyProtection="1">
      <alignment horizontal="center" vertical="center"/>
      <protection hidden="1"/>
    </xf>
    <xf numFmtId="10" fontId="14" fillId="0" borderId="25" xfId="1" applyNumberFormat="1" applyFont="1" applyFill="1" applyBorder="1" applyAlignment="1" applyProtection="1">
      <alignment horizontal="center" vertical="center"/>
      <protection hidden="1"/>
    </xf>
    <xf numFmtId="10" fontId="14" fillId="0" borderId="7" xfId="1" applyNumberFormat="1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0" fillId="5" borderId="16" xfId="0" applyFill="1" applyBorder="1" applyProtection="1">
      <protection hidden="1"/>
    </xf>
    <xf numFmtId="0" fontId="6" fillId="5" borderId="17" xfId="0" applyFont="1" applyFill="1" applyBorder="1" applyProtection="1">
      <protection hidden="1"/>
    </xf>
    <xf numFmtId="0" fontId="0" fillId="5" borderId="17" xfId="0" applyFill="1" applyBorder="1" applyProtection="1">
      <protection hidden="1"/>
    </xf>
    <xf numFmtId="0" fontId="0" fillId="5" borderId="18" xfId="0" applyFill="1" applyBorder="1" applyProtection="1">
      <protection hidden="1"/>
    </xf>
    <xf numFmtId="0" fontId="0" fillId="5" borderId="19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5" borderId="0" xfId="0" applyFill="1" applyBorder="1" applyAlignment="1" applyProtection="1">
      <protection hidden="1"/>
    </xf>
    <xf numFmtId="0" fontId="0" fillId="5" borderId="0" xfId="0" applyFill="1" applyBorder="1" applyProtection="1">
      <protection locked="0" hidden="1"/>
    </xf>
    <xf numFmtId="0" fontId="13" fillId="5" borderId="0" xfId="0" applyFont="1" applyFill="1" applyBorder="1" applyProtection="1">
      <protection locked="0" hidden="1"/>
    </xf>
    <xf numFmtId="0" fontId="3" fillId="5" borderId="0" xfId="0" applyFont="1" applyFill="1" applyBorder="1" applyProtection="1">
      <protection locked="0" hidden="1"/>
    </xf>
    <xf numFmtId="0" fontId="0" fillId="5" borderId="0" xfId="0" applyFill="1" applyProtection="1">
      <protection locked="0" hidden="1"/>
    </xf>
    <xf numFmtId="0" fontId="11" fillId="5" borderId="0" xfId="0" applyFont="1" applyFill="1" applyBorder="1" applyProtection="1">
      <protection locked="0" hidden="1"/>
    </xf>
    <xf numFmtId="0" fontId="12" fillId="5" borderId="0" xfId="0" applyFont="1" applyFill="1" applyBorder="1" applyProtection="1">
      <protection locked="0" hidden="1"/>
    </xf>
    <xf numFmtId="0" fontId="0" fillId="5" borderId="0" xfId="0" applyFont="1" applyFill="1" applyBorder="1" applyProtection="1">
      <protection locked="0" hidden="1"/>
    </xf>
    <xf numFmtId="0" fontId="20" fillId="5" borderId="0" xfId="0" applyFont="1" applyFill="1" applyBorder="1" applyProtection="1">
      <protection locked="0" hidden="1"/>
    </xf>
    <xf numFmtId="0" fontId="20" fillId="5" borderId="0" xfId="0" applyFont="1" applyFill="1" applyBorder="1" applyProtection="1">
      <protection locked="0"/>
    </xf>
    <xf numFmtId="0" fontId="0" fillId="5" borderId="0" xfId="0" applyFill="1" applyBorder="1" applyAlignment="1" applyProtection="1">
      <alignment horizontal="left" indent="1"/>
      <protection locked="0" hidden="1"/>
    </xf>
    <xf numFmtId="0" fontId="10" fillId="5" borderId="0" xfId="0" applyFont="1" applyFill="1" applyBorder="1" applyProtection="1">
      <protection locked="0" hidden="1"/>
    </xf>
    <xf numFmtId="0" fontId="0" fillId="5" borderId="21" xfId="0" applyFill="1" applyBorder="1" applyProtection="1">
      <protection hidden="1"/>
    </xf>
    <xf numFmtId="0" fontId="0" fillId="5" borderId="22" xfId="0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Protection="1">
      <protection hidden="1"/>
    </xf>
  </cellXfs>
  <cellStyles count="2">
    <cellStyle name="Normální" xfId="0" builtinId="0"/>
    <cellStyle name="Procenta" xfId="1" builtinId="5"/>
  </cellStyles>
  <dxfs count="6">
    <dxf>
      <font>
        <strike/>
      </font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FFFFCC"/>
      <color rgb="FFFFFF66"/>
      <color rgb="FFD9D9D9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pZivPoj" lockText="1" noThreeD="1"/>
</file>

<file path=xl/ctrlProps/ctrlProp2.xml><?xml version="1.0" encoding="utf-8"?>
<formControlPr xmlns="http://schemas.microsoft.com/office/spreadsheetml/2009/9/main" objectType="CheckBox" checked="Checked" fmlaLink="pDom" lockText="1" noThreeD="1"/>
</file>

<file path=xl/ctrlProps/ctrlProp3.xml><?xml version="1.0" encoding="utf-8"?>
<formControlPr xmlns="http://schemas.microsoft.com/office/spreadsheetml/2009/9/main" objectType="CheckBox" checked="Checked" fmlaLink="pojNemoKP" lockText="1" noThreeD="1"/>
</file>

<file path=xl/ctrlProps/ctrlProp4.xml><?xml version="1.0" encoding="utf-8"?>
<formControlPr xmlns="http://schemas.microsoft.com/office/spreadsheetml/2009/9/main" objectType="CheckBox" checked="Checked" fmlaLink="pEKO" lockText="1" noThreeD="1"/>
</file>

<file path=xl/ctrlProps/ctrlProp5.xml><?xml version="1.0" encoding="utf-8"?>
<formControlPr xmlns="http://schemas.microsoft.com/office/spreadsheetml/2009/9/main" objectType="CheckBox" fmlaLink="$H$18" noThreeD="1"/>
</file>

<file path=xl/ctrlProps/ctrlProp6.xml><?xml version="1.0" encoding="utf-8"?>
<formControlPr xmlns="http://schemas.microsoft.com/office/spreadsheetml/2009/9/main" objectType="CheckBox" fmlaLink="$I$18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182880</xdr:rowOff>
        </xdr:from>
        <xdr:to>
          <xdr:col>7</xdr:col>
          <xdr:colOff>76200</xdr:colOff>
          <xdr:row>13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182880</xdr:rowOff>
        </xdr:from>
        <xdr:to>
          <xdr:col>7</xdr:col>
          <xdr:colOff>76200</xdr:colOff>
          <xdr:row>14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11</xdr:row>
          <xdr:rowOff>182880</xdr:rowOff>
        </xdr:from>
        <xdr:to>
          <xdr:col>18</xdr:col>
          <xdr:colOff>114300</xdr:colOff>
          <xdr:row>13</xdr:row>
          <xdr:rowOff>30480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205740</xdr:colOff>
          <xdr:row>14</xdr:row>
          <xdr:rowOff>182880</xdr:rowOff>
        </xdr:from>
        <xdr:to>
          <xdr:col>18</xdr:col>
          <xdr:colOff>106680</xdr:colOff>
          <xdr:row>16</xdr:row>
          <xdr:rowOff>15240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15</xdr:row>
          <xdr:rowOff>144780</xdr:rowOff>
        </xdr:from>
        <xdr:to>
          <xdr:col>7</xdr:col>
          <xdr:colOff>0</xdr:colOff>
          <xdr:row>17</xdr:row>
          <xdr:rowOff>68580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200025</xdr:colOff>
      <xdr:row>1</xdr:row>
      <xdr:rowOff>0</xdr:rowOff>
    </xdr:from>
    <xdr:to>
      <xdr:col>31</xdr:col>
      <xdr:colOff>238125</xdr:colOff>
      <xdr:row>2</xdr:row>
      <xdr:rowOff>47625</xdr:rowOff>
    </xdr:to>
    <xdr:pic>
      <xdr:nvPicPr>
        <xdr:cNvPr id="9" name="Obrázek 8" descr="hypotecni_centrum_logo (002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0500"/>
          <a:ext cx="2514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144780</xdr:rowOff>
        </xdr:from>
        <xdr:to>
          <xdr:col>7</xdr:col>
          <xdr:colOff>0</xdr:colOff>
          <xdr:row>16</xdr:row>
          <xdr:rowOff>68580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2:AF38"/>
  <sheetViews>
    <sheetView showGridLines="0" tabSelected="1" topLeftCell="A2" zoomScaleNormal="100" workbookViewId="0">
      <selection activeCell="K22" sqref="K22:AE22"/>
    </sheetView>
  </sheetViews>
  <sheetFormatPr defaultColWidth="9.21875" defaultRowHeight="14.4" x14ac:dyDescent="0.3"/>
  <cols>
    <col min="1" max="1" width="9.21875" style="7"/>
    <col min="2" max="7" width="3.5546875" style="7" customWidth="1"/>
    <col min="8" max="8" width="1.44140625" style="7" customWidth="1"/>
    <col min="9" max="17" width="3.5546875" style="7" customWidth="1"/>
    <col min="18" max="18" width="2.44140625" style="7" customWidth="1"/>
    <col min="19" max="47" width="3.5546875" style="7" customWidth="1"/>
    <col min="48" max="16384" width="9.21875" style="7"/>
  </cols>
  <sheetData>
    <row r="2" spans="2:32" ht="31.2" x14ac:dyDescent="0.6">
      <c r="B2" s="5" t="s">
        <v>0</v>
      </c>
      <c r="C2" s="6"/>
    </row>
    <row r="3" spans="2:32" x14ac:dyDescent="0.3">
      <c r="B3" s="8" t="s">
        <v>39</v>
      </c>
      <c r="F3" s="39"/>
      <c r="G3" s="39"/>
      <c r="H3" s="39"/>
      <c r="I3" s="39"/>
      <c r="J3" s="39"/>
      <c r="K3" s="39"/>
    </row>
    <row r="4" spans="2:32" ht="15" thickBot="1" x14ac:dyDescent="0.35"/>
    <row r="5" spans="2:32" x14ac:dyDescent="0.3">
      <c r="B5" s="62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</row>
    <row r="6" spans="2:32" x14ac:dyDescent="0.3">
      <c r="B6" s="66"/>
      <c r="C6" s="67" t="s">
        <v>1</v>
      </c>
      <c r="D6" s="67"/>
      <c r="E6" s="67"/>
      <c r="F6" s="67"/>
      <c r="G6" s="67"/>
      <c r="H6" s="67"/>
      <c r="I6" s="67"/>
      <c r="J6" s="67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  <c r="AF6" s="68"/>
    </row>
    <row r="7" spans="2:32" ht="3" customHeight="1" x14ac:dyDescent="0.3">
      <c r="B7" s="66"/>
      <c r="C7" s="67"/>
      <c r="D7" s="67"/>
      <c r="E7" s="67"/>
      <c r="F7" s="67"/>
      <c r="G7" s="67"/>
      <c r="H7" s="67"/>
      <c r="I7" s="67"/>
      <c r="J7" s="67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70"/>
      <c r="AD7" s="69"/>
      <c r="AE7" s="69"/>
      <c r="AF7" s="68"/>
    </row>
    <row r="8" spans="2:32" x14ac:dyDescent="0.3">
      <c r="B8" s="66"/>
      <c r="C8" s="67" t="s">
        <v>2</v>
      </c>
      <c r="D8" s="67"/>
      <c r="E8" s="67"/>
      <c r="F8" s="67"/>
      <c r="G8" s="67"/>
      <c r="H8" s="67"/>
      <c r="I8" s="67"/>
      <c r="J8" s="71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1"/>
      <c r="AF8" s="68"/>
    </row>
    <row r="9" spans="2:32" x14ac:dyDescent="0.3"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/>
    </row>
    <row r="10" spans="2:32" x14ac:dyDescent="0.3">
      <c r="B10" s="66"/>
      <c r="C10" s="67" t="s">
        <v>3</v>
      </c>
      <c r="D10" s="67"/>
      <c r="E10" s="67"/>
      <c r="F10" s="67"/>
      <c r="G10" s="67"/>
      <c r="H10" s="67"/>
      <c r="I10" s="67"/>
      <c r="J10" s="67"/>
      <c r="K10" s="52" t="s">
        <v>12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4"/>
      <c r="AF10" s="68"/>
    </row>
    <row r="11" spans="2:32" x14ac:dyDescent="0.3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</row>
    <row r="12" spans="2:32" x14ac:dyDescent="0.3">
      <c r="B12" s="66"/>
      <c r="C12" s="67"/>
      <c r="D12" s="67"/>
      <c r="E12" s="67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68"/>
    </row>
    <row r="13" spans="2:32" x14ac:dyDescent="0.3">
      <c r="B13" s="66"/>
      <c r="C13" s="67"/>
      <c r="D13" s="67"/>
      <c r="E13" s="67"/>
      <c r="F13" s="72"/>
      <c r="G13" s="73" t="b">
        <v>1</v>
      </c>
      <c r="H13" s="72" t="s">
        <v>32</v>
      </c>
      <c r="I13" s="72"/>
      <c r="J13" s="72"/>
      <c r="K13" s="72"/>
      <c r="L13" s="72"/>
      <c r="M13" s="72"/>
      <c r="N13" s="72"/>
      <c r="O13" s="72"/>
      <c r="P13" s="72"/>
      <c r="Q13" s="72"/>
      <c r="R13" s="72" t="b">
        <v>1</v>
      </c>
      <c r="S13" s="72" t="s">
        <v>30</v>
      </c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68"/>
    </row>
    <row r="14" spans="2:32" ht="15" customHeight="1" x14ac:dyDescent="0.3">
      <c r="B14" s="66"/>
      <c r="C14" s="67"/>
      <c r="D14" s="67"/>
      <c r="E14" s="67"/>
      <c r="F14" s="72"/>
      <c r="G14" s="73" t="b">
        <v>1</v>
      </c>
      <c r="H14" s="72" t="s">
        <v>5</v>
      </c>
      <c r="I14" s="72"/>
      <c r="J14" s="72"/>
      <c r="K14" s="72"/>
      <c r="L14" s="74"/>
      <c r="M14" s="72"/>
      <c r="N14" s="72"/>
      <c r="O14" s="72"/>
      <c r="P14" s="72"/>
      <c r="Q14" s="72"/>
      <c r="R14" s="75"/>
      <c r="S14" s="75"/>
      <c r="T14" s="75"/>
      <c r="U14" s="75"/>
      <c r="V14" s="75"/>
      <c r="W14" s="75"/>
      <c r="X14" s="75"/>
      <c r="Y14" s="75"/>
      <c r="Z14" s="75"/>
      <c r="AA14" s="72"/>
      <c r="AB14" s="72"/>
      <c r="AC14" s="72"/>
      <c r="AD14" s="72"/>
      <c r="AE14" s="72"/>
      <c r="AF14" s="68"/>
    </row>
    <row r="15" spans="2:32" x14ac:dyDescent="0.3">
      <c r="B15" s="66"/>
      <c r="C15" s="67"/>
      <c r="D15" s="67"/>
      <c r="E15" s="67"/>
      <c r="F15" s="72"/>
      <c r="G15" s="76"/>
      <c r="H15" s="77"/>
      <c r="I15" s="72"/>
      <c r="J15" s="72"/>
      <c r="K15" s="72"/>
      <c r="L15" s="72"/>
      <c r="M15" s="72"/>
      <c r="N15" s="72"/>
      <c r="O15" s="72"/>
      <c r="P15" s="72"/>
      <c r="Q15" s="72"/>
      <c r="R15" s="78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68"/>
    </row>
    <row r="16" spans="2:32" x14ac:dyDescent="0.3">
      <c r="B16" s="66"/>
      <c r="C16" s="67"/>
      <c r="D16" s="67"/>
      <c r="E16" s="67"/>
      <c r="F16" s="72"/>
      <c r="G16" s="75"/>
      <c r="H16" s="75" t="s">
        <v>33</v>
      </c>
      <c r="I16" s="75"/>
      <c r="J16" s="75"/>
      <c r="K16" s="75"/>
      <c r="L16" s="72"/>
      <c r="M16" s="72"/>
      <c r="N16" s="72"/>
      <c r="O16" s="72"/>
      <c r="P16" s="72"/>
      <c r="Q16" s="72"/>
      <c r="R16" s="79" t="b">
        <v>1</v>
      </c>
      <c r="S16" s="72" t="s">
        <v>36</v>
      </c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68"/>
    </row>
    <row r="17" spans="2:32" x14ac:dyDescent="0.3">
      <c r="B17" s="66"/>
      <c r="C17" s="67"/>
      <c r="D17" s="67"/>
      <c r="E17" s="67"/>
      <c r="F17" s="72"/>
      <c r="G17" s="75"/>
      <c r="H17" s="75" t="s">
        <v>24</v>
      </c>
      <c r="I17" s="75"/>
      <c r="J17" s="75"/>
      <c r="K17" s="75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68"/>
    </row>
    <row r="18" spans="2:32" ht="12.75" customHeight="1" x14ac:dyDescent="0.3">
      <c r="B18" s="66"/>
      <c r="C18" s="67"/>
      <c r="D18" s="67"/>
      <c r="E18" s="67"/>
      <c r="F18" s="79"/>
      <c r="G18" s="80" t="b">
        <v>0</v>
      </c>
      <c r="H18" s="79" t="b">
        <v>0</v>
      </c>
      <c r="I18" s="79" t="b">
        <v>0</v>
      </c>
      <c r="J18" s="79"/>
      <c r="K18" s="72"/>
      <c r="L18" s="72"/>
      <c r="M18" s="72"/>
      <c r="N18" s="72"/>
      <c r="O18" s="72"/>
      <c r="P18" s="72"/>
      <c r="Q18" s="72"/>
      <c r="R18" s="79" t="b">
        <v>0</v>
      </c>
      <c r="S18" s="81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68"/>
    </row>
    <row r="19" spans="2:32" ht="8.25" customHeight="1" x14ac:dyDescent="0.3">
      <c r="B19" s="66"/>
      <c r="C19" s="67"/>
      <c r="D19" s="67"/>
      <c r="E19" s="67"/>
      <c r="F19" s="72"/>
      <c r="G19" s="8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68"/>
    </row>
    <row r="20" spans="2:32" x14ac:dyDescent="0.3">
      <c r="B20" s="66"/>
      <c r="C20" s="67"/>
      <c r="D20" s="67"/>
      <c r="E20" s="67"/>
      <c r="F20" s="67"/>
      <c r="G20" s="82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8"/>
    </row>
    <row r="21" spans="2:32" x14ac:dyDescent="0.3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2:32" x14ac:dyDescent="0.3">
      <c r="B22" s="66"/>
      <c r="C22" s="67" t="s">
        <v>6</v>
      </c>
      <c r="D22" s="67"/>
      <c r="E22" s="67"/>
      <c r="F22" s="67"/>
      <c r="G22" s="67"/>
      <c r="H22" s="67"/>
      <c r="I22" s="67"/>
      <c r="J22" s="67"/>
      <c r="K22" s="55" t="str">
        <f>IF(cValue="A",VLOOKUP(cFixace,tFixacePara,8+cTyp,0)-cULimit,"")</f>
        <v/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  <c r="AF22" s="68"/>
    </row>
    <row r="23" spans="2:32" ht="15" thickBot="1" x14ac:dyDescent="0.3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5"/>
    </row>
    <row r="24" spans="2:32" ht="8.25" customHeight="1" x14ac:dyDescent="0.3"/>
    <row r="25" spans="2:32" x14ac:dyDescent="0.3">
      <c r="B25" s="31" t="s">
        <v>37</v>
      </c>
    </row>
    <row r="26" spans="2:32" x14ac:dyDescent="0.3">
      <c r="B26" s="31" t="s">
        <v>34</v>
      </c>
    </row>
    <row r="28" spans="2:32" ht="21" x14ac:dyDescent="0.4">
      <c r="B28" s="9" t="s">
        <v>38</v>
      </c>
    </row>
    <row r="29" spans="2:32" ht="15" thickBot="1" x14ac:dyDescent="0.35"/>
    <row r="30" spans="2:32" x14ac:dyDescent="0.3">
      <c r="B30" s="62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5"/>
    </row>
    <row r="31" spans="2:32" x14ac:dyDescent="0.3">
      <c r="B31" s="66"/>
      <c r="C31" s="67" t="s">
        <v>2</v>
      </c>
      <c r="D31" s="67"/>
      <c r="E31" s="67"/>
      <c r="F31" s="67"/>
      <c r="G31" s="67"/>
      <c r="H31" s="67"/>
      <c r="I31" s="67"/>
      <c r="J31" s="67"/>
      <c r="K31" s="40" t="str">
        <f>IF(cUver=0,"",cUver)</f>
        <v/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  <c r="AF31" s="68"/>
    </row>
    <row r="32" spans="2:32" ht="3" customHeight="1" x14ac:dyDescent="0.3">
      <c r="B32" s="66"/>
      <c r="C32" s="67"/>
      <c r="D32" s="67"/>
      <c r="E32" s="67"/>
      <c r="F32" s="67"/>
      <c r="G32" s="67"/>
      <c r="H32" s="67"/>
      <c r="I32" s="67"/>
      <c r="J32" s="67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68"/>
    </row>
    <row r="33" spans="2:32" x14ac:dyDescent="0.3">
      <c r="B33" s="66"/>
      <c r="C33" s="67" t="s">
        <v>7</v>
      </c>
      <c r="D33" s="67"/>
      <c r="E33" s="67"/>
      <c r="F33" s="67"/>
      <c r="G33" s="67"/>
      <c r="H33" s="67"/>
      <c r="I33" s="67"/>
      <c r="J33" s="67"/>
      <c r="K33" s="43" t="str">
        <f>cSazba</f>
        <v/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5"/>
      <c r="AF33" s="68"/>
    </row>
    <row r="34" spans="2:32" ht="3" customHeight="1" x14ac:dyDescent="0.3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8"/>
    </row>
    <row r="35" spans="2:32" x14ac:dyDescent="0.3">
      <c r="B35" s="66"/>
      <c r="C35" s="67" t="s">
        <v>8</v>
      </c>
      <c r="D35" s="67"/>
      <c r="E35" s="67"/>
      <c r="F35" s="67"/>
      <c r="G35" s="67"/>
      <c r="H35" s="67"/>
      <c r="I35" s="67"/>
      <c r="J35" s="67"/>
      <c r="K35" s="46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8"/>
      <c r="AF35" s="68"/>
    </row>
    <row r="36" spans="2:32" ht="3" customHeight="1" x14ac:dyDescent="0.3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8"/>
    </row>
    <row r="37" spans="2:32" x14ac:dyDescent="0.3">
      <c r="B37" s="66"/>
      <c r="C37" s="87" t="s">
        <v>9</v>
      </c>
      <c r="D37" s="67"/>
      <c r="E37" s="67"/>
      <c r="F37" s="67"/>
      <c r="G37" s="67"/>
      <c r="H37" s="67"/>
      <c r="I37" s="67"/>
      <c r="J37" s="67"/>
      <c r="K37" s="40" t="str">
        <f>cAnuita</f>
        <v/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2"/>
      <c r="AF37" s="68"/>
    </row>
    <row r="38" spans="2:32" ht="15" thickBot="1" x14ac:dyDescent="0.3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5"/>
    </row>
  </sheetData>
  <sheetProtection algorithmName="SHA-512" hashValue="hPD9RaZdZ88f6b9d+mHx+7eL2pNTl6eaMxPU4RpcWM3DYF4SQ1WN8zkuwg9ZVjKB+NjFVXALuvsA3H7RC+scUA==" saltValue="ivQUtDG6ZMjir7zqXRylwg==" spinCount="100000" sheet="1" objects="1" scenarios="1"/>
  <mergeCells count="8">
    <mergeCell ref="K31:AE31"/>
    <mergeCell ref="K33:AE33"/>
    <mergeCell ref="K35:AE35"/>
    <mergeCell ref="K37:AE37"/>
    <mergeCell ref="K6:AE6"/>
    <mergeCell ref="K8:AE8"/>
    <mergeCell ref="K10:AE10"/>
    <mergeCell ref="K22:AE22"/>
  </mergeCells>
  <conditionalFormatting sqref="H13">
    <cfRule type="expression" dxfId="5" priority="6">
      <formula>VLOOKUP(cFixace,tFixacePara,4+cTyp,0)=0</formula>
    </cfRule>
  </conditionalFormatting>
  <conditionalFormatting sqref="H14">
    <cfRule type="expression" dxfId="4" priority="5">
      <formula>VLOOKUP(cFixace,tFixacePara,5+cTyp,0)=0</formula>
    </cfRule>
  </conditionalFormatting>
  <conditionalFormatting sqref="K6:AE6">
    <cfRule type="expression" dxfId="3" priority="4" stopIfTrue="1">
      <formula>cUver/cZaj&gt;cLimitLTV</formula>
    </cfRule>
  </conditionalFormatting>
  <conditionalFormatting sqref="K8:AE8">
    <cfRule type="expression" dxfId="2" priority="3" stopIfTrue="1">
      <formula>cUver/cZaj&gt;cLimitLTV</formula>
    </cfRule>
  </conditionalFormatting>
  <conditionalFormatting sqref="S13">
    <cfRule type="expression" dxfId="1" priority="2">
      <formula>VLOOKUP(cFixace,tFixacePara,4+cTyp,0)=0</formula>
    </cfRule>
  </conditionalFormatting>
  <conditionalFormatting sqref="S17">
    <cfRule type="expression" dxfId="0" priority="1">
      <formula>VLOOKUP(cFixace,tFixacePara,4+cTyp,0)=0</formula>
    </cfRule>
  </conditionalFormatting>
  <dataValidations count="3">
    <dataValidation type="list" allowBlank="1" showInputMessage="1" showErrorMessage="1" sqref="K10:AE10" xr:uid="{00000000-0002-0000-0000-000000000000}">
      <formula1>tFixace</formula1>
    </dataValidation>
    <dataValidation type="whole" allowBlank="1" showInputMessage="1" showErrorMessage="1" sqref="K6:AE6 K8:AE8" xr:uid="{00000000-0002-0000-0000-000001000000}">
      <formula1>0</formula1>
      <formula2>9.99999999999999E+24</formula2>
    </dataValidation>
    <dataValidation type="whole" allowBlank="1" showInputMessage="1" showErrorMessage="1" sqref="K35:AE35" xr:uid="{00000000-0002-0000-0000-000002000000}">
      <formula1>0</formula1>
      <formula2>35</formula2>
    </dataValidation>
  </dataValidations>
  <pageMargins left="0.70866141732283472" right="0.70866141732283472" top="0.78740157480314965" bottom="0.78740157480314965" header="0.31496062992125984" footer="0.31496062992125984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182880</xdr:rowOff>
                  </from>
                  <to>
                    <xdr:col>7</xdr:col>
                    <xdr:colOff>76200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182880</xdr:rowOff>
                  </from>
                  <to>
                    <xdr:col>7</xdr:col>
                    <xdr:colOff>76200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" name="Check Box 122">
              <controlPr locked="0" defaultSize="0" autoFill="0" autoLine="0" autoPict="0">
                <anchor moveWithCells="1">
                  <from>
                    <xdr:col>16</xdr:col>
                    <xdr:colOff>220980</xdr:colOff>
                    <xdr:row>11</xdr:row>
                    <xdr:rowOff>182880</xdr:rowOff>
                  </from>
                  <to>
                    <xdr:col>18</xdr:col>
                    <xdr:colOff>114300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" name="Check Box 124">
              <controlPr locked="0" defaultSize="0" autoFill="0" autoLine="0" autoPict="0">
                <anchor moveWithCells="1">
                  <from>
                    <xdr:col>16</xdr:col>
                    <xdr:colOff>205740</xdr:colOff>
                    <xdr:row>14</xdr:row>
                    <xdr:rowOff>182880</xdr:rowOff>
                  </from>
                  <to>
                    <xdr:col>18</xdr:col>
                    <xdr:colOff>106680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" name="Check Box 131">
              <controlPr defaultSize="0" autoFill="0" autoLine="0" autoPict="0" altText="">
                <anchor moveWithCells="1">
                  <from>
                    <xdr:col>6</xdr:col>
                    <xdr:colOff>30480</xdr:colOff>
                    <xdr:row>15</xdr:row>
                    <xdr:rowOff>144780</xdr:rowOff>
                  </from>
                  <to>
                    <xdr:col>6</xdr:col>
                    <xdr:colOff>243840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" name="Check Box 132">
              <controlPr defaultSize="0" autoFill="0" autoLine="0" autoPict="0" altText="">
                <anchor moveWithCells="1">
                  <from>
                    <xdr:col>6</xdr:col>
                    <xdr:colOff>30480</xdr:colOff>
                    <xdr:row>14</xdr:row>
                    <xdr:rowOff>144780</xdr:rowOff>
                  </from>
                  <to>
                    <xdr:col>7</xdr:col>
                    <xdr:colOff>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2DF8-D978-41F9-956B-C90B26D0D4A7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X29"/>
  <sheetViews>
    <sheetView zoomScale="85" zoomScaleNormal="85" workbookViewId="0">
      <selection activeCell="Q8" sqref="Q8"/>
    </sheetView>
  </sheetViews>
  <sheetFormatPr defaultRowHeight="14.4" x14ac:dyDescent="0.3"/>
  <cols>
    <col min="1" max="1" width="0.5546875" customWidth="1"/>
    <col min="2" max="2" width="18.44140625" customWidth="1"/>
    <col min="3" max="3" width="8.77734375" customWidth="1"/>
    <col min="4" max="4" width="10.77734375" bestFit="1" customWidth="1"/>
    <col min="8" max="10" width="9.21875" customWidth="1"/>
    <col min="20" max="20" width="10.44140625" customWidth="1"/>
  </cols>
  <sheetData>
    <row r="1" spans="2:24" ht="4.5" customHeight="1" thickBot="1" x14ac:dyDescent="0.35"/>
    <row r="2" spans="2:24" x14ac:dyDescent="0.3">
      <c r="B2" s="19"/>
      <c r="C2" s="58" t="s">
        <v>28</v>
      </c>
      <c r="D2" s="59"/>
      <c r="E2" s="59"/>
      <c r="F2" s="59"/>
      <c r="G2" s="59"/>
      <c r="H2" s="59"/>
      <c r="I2" s="60"/>
      <c r="J2" s="61" t="s">
        <v>29</v>
      </c>
      <c r="K2" s="59"/>
      <c r="L2" s="59"/>
      <c r="M2" s="59"/>
      <c r="N2" s="59"/>
      <c r="O2" s="59"/>
      <c r="P2" s="60"/>
      <c r="Q2" s="61" t="s">
        <v>24</v>
      </c>
      <c r="R2" s="59"/>
      <c r="S2" s="59"/>
      <c r="T2" s="59"/>
      <c r="U2" s="59"/>
      <c r="V2" s="59"/>
      <c r="W2" s="60"/>
    </row>
    <row r="3" spans="2:24" s="10" customFormat="1" ht="43.8" thickBot="1" x14ac:dyDescent="0.35">
      <c r="B3" s="18" t="s">
        <v>3</v>
      </c>
      <c r="C3" s="14" t="s">
        <v>15</v>
      </c>
      <c r="D3" s="15" t="s">
        <v>35</v>
      </c>
      <c r="E3" s="15" t="s">
        <v>4</v>
      </c>
      <c r="F3" s="15" t="s">
        <v>5</v>
      </c>
      <c r="G3" s="15" t="s">
        <v>31</v>
      </c>
      <c r="H3" s="15"/>
      <c r="I3" s="16" t="s">
        <v>6</v>
      </c>
      <c r="J3" s="17" t="s">
        <v>15</v>
      </c>
      <c r="K3" s="15" t="s">
        <v>35</v>
      </c>
      <c r="L3" s="15" t="s">
        <v>4</v>
      </c>
      <c r="M3" s="15" t="s">
        <v>5</v>
      </c>
      <c r="N3" s="15" t="s">
        <v>31</v>
      </c>
      <c r="O3" s="15"/>
      <c r="P3" s="16" t="s">
        <v>6</v>
      </c>
      <c r="Q3" s="16" t="s">
        <v>15</v>
      </c>
      <c r="R3" s="15" t="s">
        <v>35</v>
      </c>
      <c r="S3" s="15" t="s">
        <v>4</v>
      </c>
      <c r="T3" s="15" t="s">
        <v>5</v>
      </c>
      <c r="U3" s="15" t="s">
        <v>31</v>
      </c>
      <c r="V3" s="15"/>
      <c r="W3" s="16" t="s">
        <v>6</v>
      </c>
    </row>
    <row r="4" spans="2:24" s="30" customFormat="1" x14ac:dyDescent="0.3">
      <c r="B4" s="28"/>
      <c r="C4" s="37"/>
      <c r="D4" s="33"/>
      <c r="E4" s="33"/>
      <c r="F4" s="33"/>
      <c r="G4" s="33"/>
      <c r="H4" s="33"/>
      <c r="I4" s="32"/>
      <c r="J4" s="38"/>
      <c r="K4" s="33"/>
      <c r="L4" s="33"/>
      <c r="M4" s="33"/>
      <c r="N4" s="33"/>
      <c r="O4" s="33"/>
      <c r="P4" s="29"/>
      <c r="Q4" s="38"/>
      <c r="R4" s="36"/>
      <c r="S4" s="33"/>
      <c r="T4" s="33"/>
      <c r="U4" s="36"/>
      <c r="V4" s="36"/>
      <c r="W4" s="29"/>
    </row>
    <row r="5" spans="2:24" x14ac:dyDescent="0.3">
      <c r="B5" s="12" t="s">
        <v>10</v>
      </c>
      <c r="C5" s="37">
        <v>5.9900000000000002E-2</v>
      </c>
      <c r="D5" s="33">
        <v>-2E-3</v>
      </c>
      <c r="E5" s="33">
        <v>-1E-3</v>
      </c>
      <c r="F5" s="34">
        <v>-5.0000000000000001E-3</v>
      </c>
      <c r="G5" s="33">
        <v>-1E-3</v>
      </c>
      <c r="H5" s="33"/>
      <c r="I5" s="32">
        <f t="shared" ref="I5:I9" si="0">C5+IF(pZivPoj,E5,0)+IF(pDom,F5,0)+IF(pojNemoKP,G5,0)+IF(pEKO,D5,0)</f>
        <v>5.0900000000000001E-2</v>
      </c>
      <c r="J5" s="38">
        <v>6.3899999999999998E-2</v>
      </c>
      <c r="K5" s="33">
        <v>-2E-3</v>
      </c>
      <c r="L5" s="34">
        <v>-1E-3</v>
      </c>
      <c r="M5" s="34">
        <v>-5.0000000000000001E-3</v>
      </c>
      <c r="N5" s="33">
        <v>-1E-3</v>
      </c>
      <c r="O5" s="33"/>
      <c r="P5" s="29">
        <f t="shared" ref="P5:P9" si="1">J5+IF(pZivPoj,L5,0)+IF(pDom,M5,0)+IF(pojNemoKP,N5,0)+IF(pEKO,K5,0)</f>
        <v>5.4899999999999997E-2</v>
      </c>
      <c r="Q5" s="38">
        <v>6.3899999999999998E-2</v>
      </c>
      <c r="R5" s="33">
        <v>-2E-3</v>
      </c>
      <c r="S5" s="33">
        <v>-1E-3</v>
      </c>
      <c r="T5" s="33">
        <v>-5.0000000000000001E-3</v>
      </c>
      <c r="U5" s="33">
        <v>-1E-3</v>
      </c>
      <c r="V5" s="33"/>
      <c r="W5" s="29">
        <f t="shared" ref="W5:W9" si="2">Q5+IF(pZivPoj,S5,0)+IF(pDom,T5,0)+IF(pojNemoKP,U5,0)+IF(pEKO,R5,0)</f>
        <v>5.4899999999999997E-2</v>
      </c>
      <c r="X5" s="22"/>
    </row>
    <row r="6" spans="2:24" x14ac:dyDescent="0.3">
      <c r="B6" s="12" t="s">
        <v>11</v>
      </c>
      <c r="C6" s="37">
        <v>5.5899999999999998E-2</v>
      </c>
      <c r="D6" s="33">
        <v>-2E-3</v>
      </c>
      <c r="E6" s="33">
        <v>-1E-3</v>
      </c>
      <c r="F6" s="34">
        <v>-5.0000000000000001E-3</v>
      </c>
      <c r="G6" s="33">
        <v>-1E-3</v>
      </c>
      <c r="H6" s="33"/>
      <c r="I6" s="32">
        <f t="shared" si="0"/>
        <v>4.6899999999999997E-2</v>
      </c>
      <c r="J6" s="38">
        <v>5.9900000000000002E-2</v>
      </c>
      <c r="K6" s="33">
        <v>-2E-3</v>
      </c>
      <c r="L6" s="34">
        <v>-1E-3</v>
      </c>
      <c r="M6" s="34">
        <v>-5.0000000000000001E-3</v>
      </c>
      <c r="N6" s="33">
        <v>-1E-3</v>
      </c>
      <c r="O6" s="33"/>
      <c r="P6" s="29">
        <f t="shared" si="1"/>
        <v>5.0900000000000001E-2</v>
      </c>
      <c r="Q6" s="38">
        <v>5.9900000000000002E-2</v>
      </c>
      <c r="R6" s="33">
        <v>-2E-3</v>
      </c>
      <c r="S6" s="33">
        <v>-1E-3</v>
      </c>
      <c r="T6" s="33">
        <v>-5.0000000000000001E-3</v>
      </c>
      <c r="U6" s="33">
        <v>-1E-3</v>
      </c>
      <c r="V6" s="33"/>
      <c r="W6" s="29">
        <f t="shared" si="2"/>
        <v>5.0900000000000001E-2</v>
      </c>
      <c r="X6" s="22"/>
    </row>
    <row r="7" spans="2:24" x14ac:dyDescent="0.3">
      <c r="B7" s="12" t="s">
        <v>12</v>
      </c>
      <c r="C7" s="37">
        <v>5.5899999999999998E-2</v>
      </c>
      <c r="D7" s="33">
        <v>-2E-3</v>
      </c>
      <c r="E7" s="33">
        <v>-1E-3</v>
      </c>
      <c r="F7" s="34">
        <v>-5.0000000000000001E-3</v>
      </c>
      <c r="G7" s="33">
        <v>-1E-3</v>
      </c>
      <c r="H7" s="33"/>
      <c r="I7" s="32">
        <f t="shared" si="0"/>
        <v>4.6899999999999997E-2</v>
      </c>
      <c r="J7" s="38">
        <v>5.9900000000000002E-2</v>
      </c>
      <c r="K7" s="33">
        <v>-2E-3</v>
      </c>
      <c r="L7" s="34">
        <v>-1E-3</v>
      </c>
      <c r="M7" s="34">
        <v>-5.0000000000000001E-3</v>
      </c>
      <c r="N7" s="33">
        <v>-1E-3</v>
      </c>
      <c r="O7" s="33"/>
      <c r="P7" s="29">
        <f t="shared" si="1"/>
        <v>5.0900000000000001E-2</v>
      </c>
      <c r="Q7" s="38">
        <v>5.9900000000000002E-2</v>
      </c>
      <c r="R7" s="33">
        <v>-2E-3</v>
      </c>
      <c r="S7" s="33">
        <v>-1E-3</v>
      </c>
      <c r="T7" s="33">
        <v>-5.0000000000000001E-3</v>
      </c>
      <c r="U7" s="33">
        <v>-1E-3</v>
      </c>
      <c r="V7" s="33"/>
      <c r="W7" s="29">
        <f t="shared" si="2"/>
        <v>5.0900000000000001E-2</v>
      </c>
      <c r="X7" s="22"/>
    </row>
    <row r="8" spans="2:24" x14ac:dyDescent="0.3">
      <c r="B8" s="12" t="s">
        <v>13</v>
      </c>
      <c r="C8" s="37">
        <v>6.1899999999999997E-2</v>
      </c>
      <c r="D8" s="33">
        <v>-2E-3</v>
      </c>
      <c r="E8" s="33">
        <v>-1E-3</v>
      </c>
      <c r="F8" s="34">
        <v>-5.0000000000000001E-3</v>
      </c>
      <c r="G8" s="33">
        <v>-1E-3</v>
      </c>
      <c r="H8" s="33"/>
      <c r="I8" s="32">
        <f t="shared" si="0"/>
        <v>5.2899999999999996E-2</v>
      </c>
      <c r="J8" s="38">
        <v>6.59E-2</v>
      </c>
      <c r="K8" s="33">
        <v>-2E-3</v>
      </c>
      <c r="L8" s="34">
        <v>-1E-3</v>
      </c>
      <c r="M8" s="34">
        <v>-5.0000000000000001E-3</v>
      </c>
      <c r="N8" s="33">
        <v>-1E-3</v>
      </c>
      <c r="O8" s="33"/>
      <c r="P8" s="29">
        <f t="shared" si="1"/>
        <v>5.6899999999999999E-2</v>
      </c>
      <c r="Q8" s="38">
        <v>6.59E-2</v>
      </c>
      <c r="R8" s="33">
        <v>-2E-3</v>
      </c>
      <c r="S8" s="33">
        <v>-1E-3</v>
      </c>
      <c r="T8" s="33">
        <v>-5.0000000000000001E-3</v>
      </c>
      <c r="U8" s="33">
        <v>-1E-3</v>
      </c>
      <c r="V8" s="33"/>
      <c r="W8" s="29">
        <f t="shared" si="2"/>
        <v>5.6899999999999999E-2</v>
      </c>
      <c r="X8" s="22"/>
    </row>
    <row r="9" spans="2:24" x14ac:dyDescent="0.3">
      <c r="B9" s="12" t="s">
        <v>14</v>
      </c>
      <c r="C9" s="37">
        <v>6.1899999999999997E-2</v>
      </c>
      <c r="D9" s="33">
        <v>-2E-3</v>
      </c>
      <c r="E9" s="33">
        <v>-1E-3</v>
      </c>
      <c r="F9" s="34">
        <v>-5.0000000000000001E-3</v>
      </c>
      <c r="G9" s="33">
        <v>-1E-3</v>
      </c>
      <c r="H9" s="33"/>
      <c r="I9" s="32">
        <f t="shared" si="0"/>
        <v>5.2899999999999996E-2</v>
      </c>
      <c r="J9" s="38">
        <v>6.59E-2</v>
      </c>
      <c r="K9" s="33">
        <v>-2E-3</v>
      </c>
      <c r="L9" s="34">
        <v>-1E-3</v>
      </c>
      <c r="M9" s="34">
        <v>-5.0000000000000001E-3</v>
      </c>
      <c r="N9" s="33">
        <v>-1E-3</v>
      </c>
      <c r="O9" s="33"/>
      <c r="P9" s="29">
        <f t="shared" si="1"/>
        <v>5.6899999999999999E-2</v>
      </c>
      <c r="Q9" s="38">
        <v>6.59E-2</v>
      </c>
      <c r="R9" s="33">
        <v>-2E-3</v>
      </c>
      <c r="S9" s="33">
        <v>-1E-3</v>
      </c>
      <c r="T9" s="33">
        <v>-5.0000000000000001E-3</v>
      </c>
      <c r="U9" s="33">
        <v>-1E-3</v>
      </c>
      <c r="V9" s="33"/>
      <c r="W9" s="29">
        <f t="shared" si="2"/>
        <v>5.6899999999999999E-2</v>
      </c>
      <c r="X9" s="22"/>
    </row>
    <row r="10" spans="2:24" x14ac:dyDescent="0.3">
      <c r="B10" s="12"/>
      <c r="C10" s="37"/>
      <c r="D10" s="33"/>
      <c r="E10" s="33"/>
      <c r="F10" s="34"/>
      <c r="G10" s="33"/>
      <c r="H10" s="33"/>
      <c r="I10" s="32"/>
      <c r="J10" s="38"/>
      <c r="K10" s="33"/>
      <c r="L10" s="34"/>
      <c r="M10" s="34"/>
      <c r="N10" s="33"/>
      <c r="O10" s="33"/>
      <c r="P10" s="29"/>
      <c r="Q10" s="38"/>
      <c r="R10" s="33"/>
      <c r="S10" s="33"/>
      <c r="T10" s="33"/>
      <c r="U10" s="33"/>
      <c r="V10" s="33"/>
      <c r="W10" s="29"/>
      <c r="X10" s="22"/>
    </row>
    <row r="11" spans="2:24" x14ac:dyDescent="0.3">
      <c r="B11" s="12"/>
      <c r="C11" s="37"/>
      <c r="D11" s="33"/>
      <c r="E11" s="33"/>
      <c r="F11" s="34"/>
      <c r="G11" s="33"/>
      <c r="H11" s="33"/>
      <c r="I11" s="32"/>
      <c r="J11" s="38"/>
      <c r="K11" s="33"/>
      <c r="L11" s="34"/>
      <c r="M11" s="34"/>
      <c r="N11" s="33"/>
      <c r="O11" s="33"/>
      <c r="P11" s="29"/>
      <c r="Q11" s="38"/>
      <c r="R11" s="33"/>
      <c r="S11" s="33"/>
      <c r="T11" s="33"/>
      <c r="U11" s="33"/>
      <c r="V11" s="33"/>
      <c r="W11" s="29"/>
      <c r="X11" s="22"/>
    </row>
    <row r="12" spans="2:24" x14ac:dyDescent="0.3">
      <c r="B12" s="12"/>
      <c r="C12" s="37"/>
      <c r="D12" s="33"/>
      <c r="E12" s="33"/>
      <c r="F12" s="34"/>
      <c r="G12" s="33"/>
      <c r="H12" s="33"/>
      <c r="I12" s="32"/>
      <c r="J12" s="38"/>
      <c r="K12" s="33"/>
      <c r="L12" s="34"/>
      <c r="M12" s="34"/>
      <c r="N12" s="33"/>
      <c r="O12" s="33"/>
      <c r="P12" s="29"/>
      <c r="Q12" s="38"/>
      <c r="R12" s="33"/>
      <c r="S12" s="33"/>
      <c r="T12" s="33"/>
      <c r="U12" s="33"/>
      <c r="V12" s="33"/>
      <c r="W12" s="29"/>
      <c r="X12" s="22"/>
    </row>
    <row r="13" spans="2:24" x14ac:dyDescent="0.3">
      <c r="B13" s="12"/>
      <c r="C13" s="37"/>
      <c r="D13" s="33"/>
      <c r="E13" s="33"/>
      <c r="F13" s="34"/>
      <c r="G13" s="33"/>
      <c r="H13" s="33"/>
      <c r="I13" s="32"/>
      <c r="J13" s="38"/>
      <c r="K13" s="33"/>
      <c r="L13" s="34"/>
      <c r="M13" s="34"/>
      <c r="N13" s="33"/>
      <c r="O13" s="33"/>
      <c r="P13" s="29"/>
      <c r="Q13" s="38"/>
      <c r="R13" s="33"/>
      <c r="S13" s="33"/>
      <c r="T13" s="33"/>
      <c r="U13" s="33"/>
      <c r="V13" s="33"/>
      <c r="W13" s="29"/>
      <c r="X13" s="22"/>
    </row>
    <row r="14" spans="2:24" x14ac:dyDescent="0.3">
      <c r="B14" s="12"/>
      <c r="C14" s="37"/>
      <c r="D14" s="33"/>
      <c r="E14" s="33"/>
      <c r="F14" s="34"/>
      <c r="G14" s="33"/>
      <c r="H14" s="33"/>
      <c r="I14" s="32"/>
      <c r="J14" s="38"/>
      <c r="K14" s="33"/>
      <c r="L14" s="34"/>
      <c r="M14" s="34"/>
      <c r="N14" s="33"/>
      <c r="O14" s="33"/>
      <c r="P14" s="29"/>
      <c r="Q14" s="38"/>
      <c r="R14" s="33"/>
      <c r="S14" s="33"/>
      <c r="T14" s="33"/>
      <c r="U14" s="33"/>
      <c r="V14" s="33"/>
      <c r="W14" s="29"/>
      <c r="X14" s="22"/>
    </row>
    <row r="15" spans="2:24" ht="15" thickBot="1" x14ac:dyDescent="0.35">
      <c r="B15" s="13"/>
      <c r="C15" s="37"/>
      <c r="D15" s="33"/>
      <c r="E15" s="33"/>
      <c r="F15" s="34"/>
      <c r="G15" s="33"/>
      <c r="H15" s="33"/>
      <c r="I15" s="32"/>
      <c r="J15" s="38"/>
      <c r="K15" s="33"/>
      <c r="L15" s="34"/>
      <c r="M15" s="34"/>
      <c r="N15" s="33"/>
      <c r="O15" s="33"/>
      <c r="P15" s="29"/>
      <c r="Q15" s="38"/>
      <c r="R15" s="33"/>
      <c r="S15" s="33"/>
      <c r="T15" s="33"/>
      <c r="U15" s="33"/>
      <c r="V15" s="33"/>
      <c r="W15" s="29"/>
      <c r="X15" s="22"/>
    </row>
    <row r="16" spans="2:24" x14ac:dyDescent="0.3">
      <c r="D16" s="2"/>
    </row>
    <row r="17" spans="2:17" ht="18" x14ac:dyDescent="0.35">
      <c r="B17" s="1" t="s">
        <v>16</v>
      </c>
      <c r="C17" s="2">
        <v>0.2</v>
      </c>
      <c r="Q17" s="35"/>
    </row>
    <row r="18" spans="2:17" x14ac:dyDescent="0.3">
      <c r="B18" s="20" t="s">
        <v>17</v>
      </c>
      <c r="C18" s="21">
        <v>0.01</v>
      </c>
    </row>
    <row r="19" spans="2:17" x14ac:dyDescent="0.3">
      <c r="B19" s="1" t="s">
        <v>25</v>
      </c>
      <c r="C19">
        <f>IF(p_AHU,14,IF(p_36y,0,IF(IF(cZaj=0,100,(cZaj-cUver)/cZaj)&lt;pZaj,7,0)))</f>
        <v>0</v>
      </c>
      <c r="I19" s="22"/>
    </row>
    <row r="20" spans="2:17" x14ac:dyDescent="0.3">
      <c r="B20" s="1" t="s">
        <v>21</v>
      </c>
      <c r="C20" s="11" t="str">
        <f>IF(AND(cUver&gt;0,cZaj&gt;0),"A","N")</f>
        <v>N</v>
      </c>
    </row>
    <row r="21" spans="2:17" x14ac:dyDescent="0.3">
      <c r="B21" s="1" t="s">
        <v>22</v>
      </c>
      <c r="C21" s="23">
        <v>0</v>
      </c>
    </row>
    <row r="22" spans="2:17" x14ac:dyDescent="0.3">
      <c r="B22" s="1"/>
      <c r="C22" s="23"/>
    </row>
    <row r="23" spans="2:17" x14ac:dyDescent="0.3">
      <c r="B23" s="24" t="s">
        <v>23</v>
      </c>
      <c r="C23" s="25">
        <f>IF(pAHU,cLTVAHU,cLTVOth)</f>
        <v>1</v>
      </c>
    </row>
    <row r="24" spans="2:17" x14ac:dyDescent="0.3">
      <c r="B24" s="26" t="s">
        <v>26</v>
      </c>
      <c r="C24" s="27">
        <v>0.7</v>
      </c>
    </row>
    <row r="25" spans="2:17" x14ac:dyDescent="0.3">
      <c r="B25" s="26" t="s">
        <v>27</v>
      </c>
      <c r="C25" s="27">
        <v>1</v>
      </c>
    </row>
    <row r="27" spans="2:17" x14ac:dyDescent="0.3">
      <c r="B27" s="3" t="s">
        <v>18</v>
      </c>
      <c r="C27">
        <f>IF(cSazbaA&lt;&gt;"",(cSazbaA*100)/(100*12),0)</f>
        <v>0</v>
      </c>
    </row>
    <row r="28" spans="2:17" x14ac:dyDescent="0.3">
      <c r="B28" s="3" t="s">
        <v>19</v>
      </c>
      <c r="C28">
        <f>cSplatnost*12-1</f>
        <v>-1</v>
      </c>
    </row>
    <row r="29" spans="2:17" x14ac:dyDescent="0.3">
      <c r="B29" s="4" t="s">
        <v>20</v>
      </c>
      <c r="C29" t="str">
        <f>IF(AND(cSazbaA&lt;&gt;"",cSplatnost&lt;&gt;""),cUverA*(cnX*(1+cnX)^cnN)/(((1+cnX)^cnN)-1),"")</f>
        <v/>
      </c>
    </row>
  </sheetData>
  <mergeCells count="3">
    <mergeCell ref="C2:I2"/>
    <mergeCell ref="J2:P2"/>
    <mergeCell ref="Q2:W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30</vt:i4>
      </vt:variant>
    </vt:vector>
  </HeadingPairs>
  <TitlesOfParts>
    <vt:vector size="33" baseType="lpstr">
      <vt:lpstr>Kalkulačka</vt:lpstr>
      <vt:lpstr>List1</vt:lpstr>
      <vt:lpstr>Parametry</vt:lpstr>
      <vt:lpstr>cAnuita</vt:lpstr>
      <vt:lpstr>cFixace</vt:lpstr>
      <vt:lpstr>cLimitLTV</vt:lpstr>
      <vt:lpstr>cLTVAHU</vt:lpstr>
      <vt:lpstr>cLTVOth</vt:lpstr>
      <vt:lpstr>cnN</vt:lpstr>
      <vt:lpstr>cnX</vt:lpstr>
      <vt:lpstr>cSazba</vt:lpstr>
      <vt:lpstr>cSazbaA</vt:lpstr>
      <vt:lpstr>cSplatnost</vt:lpstr>
      <vt:lpstr>cTyp</vt:lpstr>
      <vt:lpstr>cULimit</vt:lpstr>
      <vt:lpstr>cUver</vt:lpstr>
      <vt:lpstr>cUverA</vt:lpstr>
      <vt:lpstr>cValue</vt:lpstr>
      <vt:lpstr>cZaj</vt:lpstr>
      <vt:lpstr>cZajPrc</vt:lpstr>
      <vt:lpstr>Kalkulačka!Oblast_tisku</vt:lpstr>
      <vt:lpstr>p_36y</vt:lpstr>
      <vt:lpstr>p_AHU</vt:lpstr>
      <vt:lpstr>pAHU</vt:lpstr>
      <vt:lpstr>pAkce</vt:lpstr>
      <vt:lpstr>pDom</vt:lpstr>
      <vt:lpstr>pEKO</vt:lpstr>
      <vt:lpstr>pojNemoKP</vt:lpstr>
      <vt:lpstr>pPrijem</vt:lpstr>
      <vt:lpstr>pZaj</vt:lpstr>
      <vt:lpstr>pZivPoj</vt:lpstr>
      <vt:lpstr>tFixace</vt:lpstr>
      <vt:lpstr>tFixacePara</vt:lpstr>
    </vt:vector>
  </TitlesOfParts>
  <Company>Komerční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Lubonator</dc:creator>
  <cp:lastModifiedBy>Richterova Nadezda</cp:lastModifiedBy>
  <cp:lastPrinted>2019-01-31T21:05:46Z</cp:lastPrinted>
  <dcterms:created xsi:type="dcterms:W3CDTF">2014-03-26T13:35:13Z</dcterms:created>
  <dcterms:modified xsi:type="dcterms:W3CDTF">2025-04-10T07:41:26Z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2025-04-10T07:41:26Z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92a48fbb-a7ac-42d9-a1ac-2d208beda3e3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