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037FB783-8155-4FF9-952D-890C0BB1E60A}" xr6:coauthVersionLast="47" xr6:coauthVersionMax="47" xr10:uidLastSave="{00000000-0000-0000-0000-000000000000}"/>
  <bookViews>
    <workbookView xWindow="28680" yWindow="-120" windowWidth="29040" windowHeight="15840" tabRatio="879" firstSheet="3"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l="1"/>
  <c r="F180" i="9"/>
  <c r="F174" i="9"/>
  <c r="F173" i="9"/>
  <c r="F172" i="9"/>
  <c r="F171" i="9"/>
  <c r="F170" i="9"/>
  <c r="F162" i="9"/>
  <c r="F161" i="9"/>
  <c r="F160" i="9"/>
  <c r="F152" i="9"/>
  <c r="F151" i="9"/>
  <c r="F150" i="9"/>
  <c r="F106" i="9"/>
  <c r="F105" i="9"/>
  <c r="F108" i="9"/>
  <c r="F111" i="9"/>
  <c r="F101" i="9"/>
  <c r="F100" i="9"/>
  <c r="F143" i="9"/>
  <c r="F135" i="9"/>
  <c r="F127" i="9"/>
  <c r="F119" i="9"/>
  <c r="F116" i="9"/>
  <c r="F112" i="9"/>
  <c r="F107" i="9"/>
  <c r="F104" i="9"/>
  <c r="F103" i="9"/>
  <c r="F99"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110" i="9"/>
  <c r="F109" i="9"/>
  <c r="F102"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9" i="5"/>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G293"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D307" i="8"/>
  <c r="C307" i="8"/>
  <c r="C293" i="8"/>
  <c r="C291" i="8"/>
  <c r="D295" i="8"/>
  <c r="D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<sst xmlns="http://schemas.openxmlformats.org/spreadsheetml/2006/main" count="6924" uniqueCount="3150">
  <si>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</si>
  <si>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</si>
  <si>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</si>
  <si>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</si>
  <si>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</si>
  <si>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</si>
  <si>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</si>
  <si>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</si>
  <si>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</si>
  <si>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</si>
  <si>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</si>
  <si>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</si>
  <si>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</si>
  <si>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</si>
  <si>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</si>
  <si>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</si>
  <si>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</si>
  <si>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</si>
  <si>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</si>
  <si>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</si>
  <si>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</si>
  <si>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</si>
  <si>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</si>
  <si>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</si>
  <si>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</si>
  <si>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</si>
  <si>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</si>
  <si>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</si>
  <si>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</si>
  <si>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</si>
  <si>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</si>
  <si>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</si>
  <si>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</si>
  <si>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</si>
  <si>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</si>
  <si>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</si>
  <si>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</si>
  <si>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</si>
  <si>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</si>
  <si>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</si>
  <si>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</si>
  <si>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</si>
  <si>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</si>
  <si>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</si>
  <si>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</si>
  <si>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</si>
  <si>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</si>
  <si>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</si>
  <si>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</si>
  <si>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</si>
  <si>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</si>
  <si>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</si>
  <si>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</si>
  <si>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</si>
  <si>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</si>
  <si>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</si>
  <si>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</si>
  <si>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</si>
  <si>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</si>
  <si>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</si>
  <si>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</si>
  <si>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</si>
  <si>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</si>
  <si>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</si>
  <si>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</si>
  <si>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</si>
  <si>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</si>
  <si>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</si>
  <si>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</si>
  <si>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</si>
  <si>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</si>
  <si>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</si>
  <si>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</si>
  <si>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</si>
  <si>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</si>
  <si>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</si>
  <si>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</si>
  <si>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</si>
  <si>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</si>
  <si>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</si>
  <si>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</si>
  <si>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</si>
  <si>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</si>
  <si>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</si>
  <si>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</si>
  <si>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</si>
  <si>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</si>
  <si>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</si>
  <si>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</si>
  <si>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</si>
  <si>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</si>
  <si>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</si>
  <si>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</si>
  <si>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</si>
  <si>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</si>
  <si>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</si>
  <si>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</si>
  <si>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</si>
  <si>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</si>
  <si>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</si>
  <si>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</si>
  <si>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</si>
  <si>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</si>
  <si>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</si>
  <si>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</si>
  <si>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</si>
  <si>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</si>
  <si>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</si>
  <si>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</si>
  <si>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</si>
  <si>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</si>
  <si>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</si>
  <si>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</si>
  <si>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</si>
  <si>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</si>
  <si>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</si>
  <si>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</si>
  <si>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</si>
  <si>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</si>
  <si>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</si>
  <si>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</si>
  <si>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</si>
  <si>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</si>
  <si>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</si>
  <si>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</si>
  <si>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</si>
  <si>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</si>
  <si>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</si>
  <si>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</si>
  <si>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</si>
  <si>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</si>
  <si>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</si>
  <si>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</si>
  <si>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</si>
  <si>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</si>
  <si>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</si>
  <si>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</si>
  <si>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</si>
  <si>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</si>
  <si>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</si>
  <si>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</si>
  <si>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</si>
  <si>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</si>
  <si>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</si>
  <si>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</si>
  <si>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</si>
  <si>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</si>
  <si>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</si>
  <si>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</si>
  <si>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</si>
  <si>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</si>
  <si>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</si>
  <si>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</si>
  <si>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</si>
  <si>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</si>
  <si>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</si>
  <si>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</si>
  <si>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</si>
  <si>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</si>
  <si>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</si>
  <si>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</si>
  <si>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</si>
  <si>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</si>
  <si>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</si>
  <si>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</si>
  <si>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</si>
  <si>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</si>
  <si>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</si>
  <si>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</si>
  <si>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</si>
  <si>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</si>
  <si>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</si>
  <si>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</si>
  <si>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</si>
  <si>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</si>
  <si>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</si>
  <si>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</si>
  <si>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</si>
  <si>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</si>
  <si>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</si>
  <si>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</si>
  <si>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</si>
  <si>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</si>
  <si>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</si>
  <si>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</si>
  <si>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</si>
  <si>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</si>
  <si>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</si>
  <si>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</si>
  <si>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</si>
  <si>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</si>
  <si>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</si>
  <si>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</si>
  <si>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</si>
  <si>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</si>
  <si>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</si>
  <si>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</si>
  <si>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</si>
  <si>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</si>
  <si>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</si>
  <si>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</si>
  <si>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</si>
  <si>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</si>
  <si>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</si>
  <si>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</si>
  <si>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</si>
  <si>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</si>
  <si>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</si>
  <si>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</si>
  <si>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</si>
  <si>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</si>
  <si>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</si>
  <si>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</si>
  <si>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</si>
  <si>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</si>
  <si>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</si>
  <si>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</si>
  <si>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</si>
  <si>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</si>
  <si>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</si>
  <si>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</si>
  <si>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</si>
  <si>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</si>
  <si>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</si>
  <si>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</si>
  <si>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</si>
  <si>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</si>
  <si>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</si>
  <si>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</si>
  <si>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</si>
  <si>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</si>
  <si>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</si>
  <si>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</si>
  <si>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</si>
  <si>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</si>
  <si>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</si>
  <si>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</si>
  <si>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</si>
  <si>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</si>
  <si>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</si>
  <si>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</si>
  <si>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</si>
  <si>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</si>
  <si>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</si>
  <si>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</si>
  <si>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</si>
  <si>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</si>
  <si>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</si>
  <si>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</si>
  <si>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</si>
  <si>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</si>
  <si>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</si>
  <si>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</si>
  <si>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</si>
  <si>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</si>
  <si>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</si>
  <si>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</si>
  <si>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</si>
  <si>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</si>
  <si>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</si>
  <si>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</si>
  <si>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</si>
  <si>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</si>
  <si>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</si>
  <si>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</si>
  <si>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</si>
  <si>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</si>
  <si>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</si>
  <si>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</si>
  <si>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</si>
  <si>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</si>
  <si>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</si>
  <si>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</si>
  <si>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</si>
  <si>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</si>
  <si>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</si>
  <si>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</si>
  <si>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</si>
  <si>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</si>
  <si>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</si>
  <si>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</si>
  <si>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</si>
  <si>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</si>
  <si>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</si>
  <si>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</si>
  <si>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</si>
  <si>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</si>
  <si>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</si>
  <si>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</si>
  <si>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</si>
  <si>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</si>
  <si>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</si>
  <si>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</si>
  <si>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</si>
  <si>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</si>
  <si>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</si>
  <si>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</si>
  <si>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</si>
  <si>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</si>
  <si>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</si>
  <si>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</si>
  <si>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</si>
  <si>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</si>
  <si>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</si>
  <si>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</si>
  <si>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</si>
  <si>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</si>
  <si>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</si>
  <si>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</si>
  <si>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</si>
  <si>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</si>
  <si>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</si>
  <si>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</si>
  <si>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</si>
  <si>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</si>
  <si>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</si>
  <si>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</si>
  <si>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</si>
  <si>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</si>
  <si>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</si>
  <si>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</si>
  <si>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</si>
  <si>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</si>
  <si>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</si>
  <si>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</si>
  <si>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</si>
  <si>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</si>
  <si>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</si>
  <si>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</si>
  <si>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</si>
  <si>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</si>
  <si>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</si>
  <si>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</si>
  <si>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</si>
  <si>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</si>
  <si>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</si>
  <si>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</si>
  <si>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</si>
  <si>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</si>
  <si>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</si>
  <si>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</si>
  <si>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</si>
  <si>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</si>
  <si>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</si>
  <si>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</si>
  <si>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</si>
  <si>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</si>
  <si>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</si>
  <si>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</si>
  <si>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</si>
  <si>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</si>
  <si>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</si>
  <si>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</si>
  <si>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</si>
  <si>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</si>
  <si>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</si>
  <si>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</si>
  <si>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</si>
  <si>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</si>
  <si>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</si>
  <si>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</si>
  <si>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</si>
  <si>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</si>
  <si>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</si>
  <si>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</si>
  <si>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</si>
  <si>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</si>
  <si>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</si>
  <si>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</si>
  <si>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</si>
  <si>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</si>
  <si>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</si>
  <si>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</si>
  <si>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</si>
  <si>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</si>
  <si>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</si>
  <si>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</si>
  <si>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</si>
  <si>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</si>
  <si>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</si>
  <si>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</si>
  <si>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</si>
  <si>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</si>
  <si>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</si>
  <si>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</si>
  <si>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</si>
  <si>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</si>
  <si>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</si>
  <si>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</si>
  <si>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</si>
  <si>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</si>
  <si>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</si>
  <si>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</si>
  <si>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</si>
  <si>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</si>
  <si>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</si>
  <si>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</si>
  <si>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</si>
  <si>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</si>
  <si>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</si>
  <si>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</si>
  <si>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</si>
  <si>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</si>
  <si>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</si>
  <si>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</si>
  <si>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</si>
  <si>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</si>
  <si>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</si>
  <si>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</si>
  <si>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</si>
  <si>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</si>
  <si>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</si>
  <si>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</si>
  <si>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</si>
  <si>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</si>
  <si>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</si>
  <si>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</si>
  <si>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</si>
  <si>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</si>
  <si>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</si>
  <si>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</si>
  <si>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</si>
  <si>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</si>
  <si>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</si>
  <si>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</si>
  <si>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</si>
  <si>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</si>
  <si>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</si>
  <si>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</si>
  <si>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</si>
  <si>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</si>
  <si>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</si>
  <si>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</si>
  <si>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</si>
  <si>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</si>
  <si>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</si>
  <si>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</si>
  <si>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</si>
  <si>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</si>
  <si>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</si>
  <si>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</si>
  <si>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</si>
  <si>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</si>
  <si>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</si>
  <si>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</si>
  <si>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</si>
  <si>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</si>
  <si>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</si>
  <si>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</si>
  <si>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</si>
  <si>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</si>
  <si>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</si>
  <si>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</si>
  <si>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</si>
  <si>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</si>
  <si>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</si>
  <si>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</si>
  <si>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</si>
  <si>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</si>
  <si>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</si>
  <si>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</si>
  <si>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</si>
  <si>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</si>
  <si>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</si>
  <si>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</si>
  <si>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</si>
  <si>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</si>
  <si>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</si>
  <si>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</si>
  <si>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</si>
  <si>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</si>
  <si>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</si>
  <si>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</si>
  <si>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</si>
  <si>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</si>
  <si>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</si>
  <si>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</si>
  <si>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</si>
  <si>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</si>
  <si>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</si>
  <si>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</si>
  <si>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</si>
  <si>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</si>
  <si>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</si>
  <si>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</si>
  <si>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</si>
  <si>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</si>
  <si>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</si>
  <si>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</si>
  <si>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</si>
  <si>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</si>
  <si>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</si>
  <si>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</si>
  <si>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</si>
  <si>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</si>
  <si>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</si>
  <si>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</si>
  <si>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</si>
  <si>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</si>
  <si>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</si>
  <si>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</si>
  <si>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</si>
  <si>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</si>
  <si>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</si>
  <si>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</si>
  <si>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</si>
  <si>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</si>
  <si>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</si>
  <si>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</si>
  <si>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</si>
  <si>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</si>
  <si>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</si>
  <si>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</si>
  <si>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</si>
  <si>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</si>
  <si>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</si>
  <si>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</si>
  <si>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</si>
  <si>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</si>
  <si>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</si>
  <si>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</si>
  <si>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</si>
  <si>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</si>
  <si>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</si>
  <si>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</si>
  <si>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</si>
  <si>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</si>
  <si>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</si>
  <si>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</si>
  <si>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</si>
  <si>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</si>
  <si>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</si>
  <si>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</si>
  <si>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</si>
  <si>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</si>
  <si>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</si>
  <si>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</si>
  <si>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</si>
  <si>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</si>
  <si>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</si>
  <si>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</si>
  <si>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</si>
  <si>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</si>
  <si>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</si>
  <si>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</si>
  <si>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</si>
  <si>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</si>
  <si>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</si>
  <si>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</si>
  <si>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</si>
  <si>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</si>
  <si>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</si>
  <si>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</si>
  <si>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</si>
  <si>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</si>
  <si>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</si>
  <si>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</si>
  <si>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</si>
  <si>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</si>
  <si>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</si>
  <si>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</si>
  <si>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</si>
  <si>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</si>
  <si>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</si>
  <si>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</si>
  <si>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</si>
  <si>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</si>
  <si>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</si>
  <si>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</si>
  <si>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</si>
  <si>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</si>
  <si>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</si>
  <si>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</si>
  <si>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</si>
  <si>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</si>
  <si>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</si>
  <si>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</si>
  <si>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</si>
  <si>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</si>
  <si>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</si>
  <si>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</si>
  <si>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</si>
  <si>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</si>
  <si>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</si>
  <si>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</si>
  <si>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</si>
  <si>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</si>
  <si>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</si>
  <si>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</si>
  <si>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</si>
  <si>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</si>
  <si>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</si>
  <si>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</si>
  <si>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</si>
  <si>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</si>
  <si>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</si>
  <si>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</si>
  <si>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</si>
  <si>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</si>
  <si>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</si>
  <si>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</si>
  <si>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</si>
  <si>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</si>
  <si>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</si>
  <si>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</si>
  <si>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</si>
  <si>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</si>
  <si>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</si>
  <si>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</si>
  <si>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</si>
  <si>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</si>
  <si>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</si>
  <si>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</si>
  <si>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</si>
  <si>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</si>
  <si>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</si>
  <si>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</si>
  <si>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</si>
  <si>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</si>
  <si>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</si>
  <si>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</si>
  <si>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</si>
  <si>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</si>
  <si>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</si>
  <si>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</si>
  <si>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</si>
  <si>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</si>
  <si>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</si>
  <si>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</si>
  <si>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</si>
  <si>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</si>
  <si>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</si>
  <si>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</si>
  <si>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</si>
  <si>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</si>
  <si>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</si>
  <si>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</si>
  <si>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</si>
  <si>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</si>
  <si>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</si>
  <si>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</si>
  <si>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</si>
  <si>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</si>
  <si>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</si>
  <si>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</si>
  <si>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</si>
  <si>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</si>
  <si>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</si>
  <si>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</si>
  <si>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</si>
  <si>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</si>
  <si>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</si>
  <si>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</si>
  <si>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</si>
  <si>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</si>
  <si>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</si>
  <si>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</si>
  <si>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</si>
  <si>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</si>
  <si>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</si>
  <si>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</si>
  <si>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</si>
  <si>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</si>
  <si>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</si>
  <si>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</si>
  <si>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</si>
  <si>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</si>
  <si>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</si>
  <si>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</si>
  <si>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</si>
  <si>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</si>
  <si>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</si>
  <si>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</si>
  <si>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</si>
  <si>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</si>
  <si>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</si>
  <si>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</si>
  <si>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</si>
  <si>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</si>
  <si>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</si>
  <si>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</si>
  <si>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</si>
  <si>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</si>
  <si>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</si>
  <si>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</si>
  <si>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</si>
  <si>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</si>
  <si>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</si>
  <si>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</si>
  <si>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</si>
  <si>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</si>
  <si>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</si>
  <si>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</si>
  <si>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</si>
  <si>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</si>
  <si>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</si>
  <si>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</si>
  <si>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</si>
  <si>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</si>
  <si>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</si>
  <si>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</si>
  <si>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</si>
  <si>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</si>
  <si>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</si>
  <si>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</si>
  <si>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</si>
  <si>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</si>
  <si>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</si>
  <si>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</si>
  <si>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</si>
  <si>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</si>
  <si>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</si>
  <si>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</si>
  <si>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</si>
  <si>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</si>
  <si>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</si>
  <si>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</si>
  <si>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</si>
  <si>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</si>
  <si>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</si>
  <si>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</si>
  <si>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</si>
  <si>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</si>
  <si>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</si>
  <si>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</si>
  <si>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</si>
  <si>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</si>
  <si>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</si>
  <si>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</si>
  <si>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</si>
  <si>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</si>
  <si>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</si>
  <si>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</si>
  <si>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</si>
  <si>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</si>
  <si>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</si>
  <si>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</si>
  <si>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</si>
  <si>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</si>
  <si>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</si>
  <si>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</si>
  <si>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</si>
  <si>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</si>
  <si>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</si>
  <si>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</si>
  <si>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</si>
  <si>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</si>
  <si>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</si>
  <si>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</si>
  <si>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</si>
  <si>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</si>
  <si>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</si>
  <si>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</si>
  <si>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</si>
  <si>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</si>
  <si>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</si>
  <si>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</si>
  <si>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</si>
  <si>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</si>
  <si>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</si>
  <si>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</si>
  <si>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</si>
  <si>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</si>
  <si>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</si>
  <si>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</si>
  <si>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</si>
  <si>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</si>
  <si>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</si>
  <si>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</si>
  <si>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</si>
  <si>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</si>
  <si>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</si>
  <si>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</si>
  <si>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</si>
  <si>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</si>
  <si>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</si>
  <si>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</si>
  <si>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</si>
  <si>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</si>
  <si>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</si>
  <si>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</si>
  <si>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</si>
  <si>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</si>
  <si>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</si>
  <si>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</si>
  <si>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</si>
  <si>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</si>
  <si>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</si>
  <si>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</si>
  <si>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</si>
  <si>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</si>
  <si>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</si>
  <si>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</si>
  <si>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</si>
  <si>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</si>
  <si>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</si>
  <si>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</si>
  <si>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</si>
  <si>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</si>
  <si>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</si>
  <si>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</si>
  <si>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</si>
  <si>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</si>
  <si>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</si>
  <si>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</si>
  <si>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</si>
  <si>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</si>
  <si>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</si>
  <si>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</si>
  <si>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</si>
  <si>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</si>
  <si>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</si>
  <si>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</si>
  <si>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</si>
  <si>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</si>
  <si>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</si>
  <si>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</si>
  <si>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</si>
  <si>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</si>
  <si>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</si>
  <si>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</si>
  <si>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</si>
  <si>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</si>
  <si>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</si>
  <si>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</si>
  <si>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</si>
  <si>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</si>
  <si>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</si>
  <si>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</si>
  <si>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</si>
  <si>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</si>
  <si>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</si>
  <si>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</si>
  <si>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</si>
  <si>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</si>
  <si>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</si>
  <si>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</si>
  <si>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</si>
  <si>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</si>
  <si>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</si>
  <si>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</si>
  <si>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</si>
  <si>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</si>
  <si>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</si>
  <si>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</si>
  <si>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</si>
  <si>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</si>
  <si>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</si>
  <si>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</si>
  <si>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</si>
  <si>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</si>
  <si>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</si>
  <si>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</si>
  <si>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</si>
  <si>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</si>
  <si>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</si>
  <si>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</si>
  <si>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</si>
  <si>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</si>
  <si>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</si>
  <si>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</si>
  <si>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</si>
  <si>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</si>
  <si>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</si>
  <si>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</si>
  <si>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</si>
  <si>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</si>
  <si>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</si>
  <si>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</si>
  <si>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</si>
  <si>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</si>
  <si>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</si>
  <si>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</si>
  <si>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</si>
  <si>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</si>
  <si>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</si>
  <si>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</si>
  <si>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</si>
  <si>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</si>
  <si>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</si>
  <si>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</si>
  <si>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</si>
  <si>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</si>
  <si>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</si>
  <si>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</si>
  <si>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</si>
  <si>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</si>
  <si>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</si>
  <si>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</si>
  <si>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</si>
  <si>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</si>
  <si>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</si>
  <si>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</si>
  <si>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</si>
  <si>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</si>
  <si>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</si>
  <si>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</si>
  <si>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</si>
  <si>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</si>
  <si>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</si>
  <si>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</si>
  <si>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</si>
  <si>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</si>
  <si>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</si>
  <si>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</si>
  <si>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</si>
  <si>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</si>
  <si>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</si>
  <si>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</si>
  <si>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</si>
  <si>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</si>
  <si>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</si>
  <si>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</si>
  <si>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</si>
  <si>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</si>
  <si>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</si>
  <si>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</si>
  <si>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</si>
  <si>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</si>
  <si>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</si>
  <si>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</si>
  <si>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</si>
  <si>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</si>
  <si>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</si>
  <si>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</si>
  <si>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</si>
  <si>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</si>
  <si>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</si>
  <si>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</si>
  <si>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</si>
  <si>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</si>
  <si>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</si>
  <si>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</si>
  <si>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</si>
  <si>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</si>
  <si>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</si>
  <si>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</si>
  <si>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</si>
  <si>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</si>
  <si>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</si>
  <si>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</si>
  <si>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</si>
  <si>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</si>
  <si>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</si>
  <si>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</si>
  <si>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</si>
  <si>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</si>
  <si>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</si>
  <si>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</si>
  <si>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</si>
  <si>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</si>
  <si>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</si>
  <si>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</si>
  <si>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</si>
  <si>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</si>
  <si>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</si>
  <si>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</si>
  <si>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</si>
  <si>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</si>
  <si>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</si>
  <si>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</si>
  <si>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</si>
  <si>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</si>
  <si>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</si>
  <si>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</si>
  <si>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</si>
  <si>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</si>
  <si>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</si>
  <si>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</si>
  <si>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</si>
  <si>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</si>
  <si>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</si>
  <si>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</si>
  <si>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</si>
  <si>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</si>
  <si>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</si>
  <si>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</si>
  <si>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</si>
  <si>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</si>
  <si>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</si>
  <si>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</si>
  <si>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</si>
  <si>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</si>
  <si>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</si>
  <si>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</si>
  <si>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</si>
  <si>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</si>
  <si>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</si>
  <si>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</si>
  <si>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</si>
  <si>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</si>
  <si>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</si>
  <si>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</si>
  <si>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</si>
  <si>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</si>
  <si>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</si>
  <si>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</si>
  <si>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</si>
  <si>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</si>
  <si>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</si>
  <si>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</si>
  <si>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</si>
  <si>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</si>
  <si>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</si>
  <si>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</si>
  <si>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</si>
  <si>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</si>
  <si>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</si>
  <si>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</si>
  <si>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</si>
  <si>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</si>
  <si>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</si>
  <si>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</si>
  <si>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</si>
  <si>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</si>
  <si>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</si>
  <si>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</si>
  <si>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</si>
  <si>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</si>
  <si>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</si>
  <si>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</si>
  <si>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</si>
  <si>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</si>
  <si>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</si>
  <si>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</si>
  <si>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</si>
  <si>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</si>
  <si>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</si>
  <si>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</si>
  <si>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</si>
  <si>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</si>
  <si>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</si>
  <si>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</si>
  <si>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</si>
  <si>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</si>
  <si>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</si>
  <si>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</si>
  <si>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</si>
  <si>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</si>
  <si>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</si>
  <si>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</si>
  <si>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</si>
  <si>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</si>
  <si>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</si>
  <si>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</si>
  <si>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</si>
  <si>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</si>
  <si>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</si>
  <si>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</si>
  <si>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</si>
  <si>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</si>
  <si>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</si>
  <si>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</si>
  <si>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</si>
  <si>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</si>
  <si>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</si>
  <si>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</si>
  <si>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</si>
  <si>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</si>
  <si>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</si>
  <si>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</si>
  <si>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</si>
  <si>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</si>
  <si>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</si>
  <si>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</si>
  <si>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</si>
  <si>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</si>
  <si>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</si>
  <si>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</si>
  <si>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</si>
  <si>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</si>
  <si>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</si>
  <si>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</si>
  <si>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</si>
  <si>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</si>
  <si>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</si>
  <si>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</si>
  <si>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</si>
  <si>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</si>
  <si>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</si>
  <si>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</si>
  <si>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</si>
  <si>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</si>
  <si>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</si>
  <si>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</si>
  <si>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</si>
  <si>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</si>
  <si>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</si>
  <si>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</si>
  <si>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</si>
  <si>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</si>
  <si>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</si>
  <si>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</si>
  <si>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</si>
  <si>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</si>
  <si>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</si>
  <si>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</si>
  <si>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</si>
  <si>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</si>
  <si>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</si>
  <si>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</si>
  <si>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</si>
  <si>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</si>
  <si>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</si>
  <si>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</si>
  <si>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</si>
  <si>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</si>
  <si>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</si>
  <si>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</si>
  <si>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</si>
  <si>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</si>
  <si>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</si>
  <si>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</si>
  <si>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</si>
  <si>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</si>
  <si>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</si>
  <si>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</si>
  <si>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</si>
  <si>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</si>
  <si>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</si>
  <si>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</si>
  <si>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</si>
  <si>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</si>
  <si>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</si>
  <si>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</si>
  <si>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</si>
  <si>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</si>
  <si>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</si>
  <si>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</si>
  <si>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</si>
  <si>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</si>
  <si>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</si>
  <si>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</si>
  <si>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</si>
  <si>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</si>
  <si>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</si>
  <si>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</si>
  <si>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</si>
  <si>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</si>
  <si>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</si>
  <si>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</si>
  <si>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</si>
  <si>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</si>
  <si>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</si>
  <si>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</si>
  <si>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</si>
  <si>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</si>
  <si>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</si>
  <si>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</si>
  <si>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</si>
  <si>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</si>
  <si>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</si>
  <si>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</si>
  <si>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</si>
  <si>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</si>
  <si>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</si>
  <si>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</si>
  <si>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</si>
  <si>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</si>
  <si>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</si>
  <si>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</si>
  <si>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</si>
  <si>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</si>
  <si>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</si>
  <si>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</si>
  <si>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</si>
  <si>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</si>
  <si>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</si>
  <si>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</si>
  <si>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</si>
  <si>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</si>
  <si>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</si>
  <si>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</si>
  <si>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</si>
  <si>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</si>
  <si>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</si>
  <si>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</si>
  <si>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</si>
  <si>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</si>
  <si>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</si>
  <si>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</si>
  <si>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</si>
  <si>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</si>
  <si>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</si>
  <si>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</si>
  <si>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</si>
  <si>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</si>
  <si>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</si>
  <si>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</si>
  <si>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</si>
  <si>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</si>
  <si>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</si>
  <si>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</si>
  <si>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</si>
  <si>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</si>
  <si>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</si>
  <si>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</si>
  <si>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</si>
  <si>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</si>
  <si>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</si>
  <si>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</si>
  <si>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</si>
  <si>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</si>
  <si>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</si>
  <si>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</si>
  <si>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</si>
  <si>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</si>
  <si>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</si>
  <si>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</si>
  <si>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</si>
  <si>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</si>
  <si>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</si>
  <si>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</si>
  <si>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</si>
  <si>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</si>
  <si>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</si>
  <si>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</si>
  <si>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</si>
  <si>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</si>
  <si>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</si>
  <si>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</si>
  <si>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</si>
  <si>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</si>
  <si>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</si>
  <si>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</si>
  <si>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</si>
  <si>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</si>
  <si>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</si>
  <si>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</si>
  <si>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</si>
  <si>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</si>
  <si>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</si>
  <si>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</si>
  <si>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</si>
  <si>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</si>
  <si>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</si>
  <si>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</si>
  <si>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</si>
  <si>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</si>
  <si>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</si>
  <si>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</si>
  <si>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</si>
  <si>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</si>
  <si>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</si>
  <si>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</si>
  <si>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</si>
  <si>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</si>
  <si>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</si>
  <si>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</si>
  <si>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</si>
  <si>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</si>
  <si>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</si>
  <si>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</si>
  <si>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</si>
  <si>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</si>
  <si>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</si>
  <si>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</si>
  <si>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</si>
  <si>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</si>
  <si>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</si>
  <si>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</si>
  <si>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</si>
  <si>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</si>
  <si>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</si>
  <si>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</si>
  <si>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</si>
  <si>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</si>
  <si>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</si>
  <si>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</si>
  <si>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</si>
  <si>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</si>
  <si>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</si>
  <si>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</si>
  <si>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</si>
  <si>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</si>
  <si>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</si>
  <si>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</si>
  <si>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</si>
  <si>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</si>
  <si>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</si>
  <si>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</si>
  <si>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</si>
  <si>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</si>
  <si>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</si>
  <si>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</si>
  <si>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</si>
  <si>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</si>
  <si>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</si>
  <si>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</si>
  <si>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</si>
  <si>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</si>
  <si>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</si>
  <si>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</si>
  <si>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</si>
  <si>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</si>
  <si>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</si>
  <si>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</si>
  <si>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</si>
  <si>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</si>
  <si>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</si>
  <si>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</si>
  <si>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</si>
  <si>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</si>
  <si>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</si>
  <si>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</si>
  <si>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</si>
  <si>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</si>
  <si>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</si>
  <si>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</si>
  <si>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</si>
  <si>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</si>
  <si>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</si>
  <si>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</si>
  <si>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</si>
  <si>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</si>
  <si>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</si>
  <si>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</si>
  <si>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</si>
  <si>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</si>
  <si>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</si>
  <si>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</si>
  <si>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</si>
  <si>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</si>
  <si>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</si>
  <si>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</si>
  <si>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</si>
  <si>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</si>
  <si>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</si>
  <si>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</si>
  <si>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</si>
  <si>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</si>
  <si>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</si>
  <si>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</si>
  <si>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</si>
  <si>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</si>
  <si>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</si>
  <si>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</si>
  <si>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</si>
  <si>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</si>
  <si>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</si>
  <si>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</si>
  <si>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</si>
  <si>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</si>
  <si>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</si>
  <si>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</si>
  <si>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</si>
  <si>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</si>
  <si>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</si>
  <si>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</si>
  <si>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</si>
  <si>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</si>
  <si>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</si>
  <si>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</si>
  <si>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</si>
  <si>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</si>
  <si>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</si>
  <si>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</si>
  <si>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</si>
  <si>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</si>
  <si>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</si>
  <si>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</si>
  <si>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</si>
  <si>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</si>
  <si>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</si>
  <si>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</si>
  <si>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</si>
  <si>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</si>
  <si>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</si>
  <si>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</si>
  <si>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</si>
  <si>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</si>
  <si>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</si>
  <si>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</si>
  <si>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</si>
  <si>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</si>
  <si>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</si>
  <si>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</si>
  <si>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</si>
  <si>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</si>
  <si>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</si>
  <si>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</si>
  <si>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</si>
  <si>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</si>
  <si>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</si>
  <si>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</si>
  <si>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</si>
  <si>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</si>
  <si>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</si>
  <si>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</si>
  <si>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</si>
  <si>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</si>
  <si>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</si>
  <si>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</si>
  <si>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</si>
  <si>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</si>
  <si>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</si>
  <si>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</si>
  <si>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</si>
  <si>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</si>
  <si>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</si>
  <si>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</si>
  <si>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</si>
  <si>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</si>
  <si>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</si>
  <si>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</si>
  <si>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</si>
  <si>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</si>
  <si>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</si>
  <si>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</si>
  <si>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</si>
  <si>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</si>
  <si>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</si>
  <si>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</si>
  <si>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</si>
  <si>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</si>
  <si>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</si>
  <si>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</si>
  <si>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</si>
  <si>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</si>
  <si>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</si>
  <si>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</si>
  <si>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</si>
  <si>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</si>
  <si>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</si>
  <si>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</si>
  <si>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</si>
  <si>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</si>
  <si>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</si>
  <si>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</si>
  <si>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</si>
  <si>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</si>
  <si>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</si>
  <si>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</si>
  <si>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</si>
  <si>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</si>
  <si>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</si>
  <si>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</si>
  <si>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</si>
  <si>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</si>
  <si>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</si>
  <si>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</si>
  <si>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</si>
  <si>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</si>
  <si>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</si>
  <si>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</si>
  <si>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</si>
  <si>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</si>
  <si>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</si>
  <si>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</si>
  <si>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</si>
  <si>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</si>
  <si>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</si>
  <si>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</si>
  <si>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</si>
  <si>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</si>
  <si>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</si>
  <si>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</si>
  <si>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</si>
  <si>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</si>
  <si>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</si>
  <si>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</si>
  <si>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</si>
  <si>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</si>
  <si>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</si>
  <si>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</si>
  <si>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</si>
  <si>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</si>
  <si>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</si>
  <si>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</si>
  <si>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</si>
  <si>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</si>
  <si>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</si>
  <si>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</si>
  <si>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</si>
  <si>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</si>
  <si>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</si>
  <si>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</si>
  <si>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</si>
  <si>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</si>
  <si>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</si>
  <si>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</si>
  <si>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</si>
  <si>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</si>
  <si>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</si>
  <si>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</si>
  <si>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</si>
  <si>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</si>
  <si>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</si>
  <si>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</si>
  <si>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</si>
  <si>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</si>
  <si>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</si>
  <si>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</si>
  <si>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</si>
  <si>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</si>
  <si>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</si>
  <si>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</si>
  <si>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</si>
  <si>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</si>
  <si>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</si>
  <si>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</si>
  <si>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</si>
  <si>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</si>
  <si>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</si>
  <si>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</si>
  <si>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</si>
  <si>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</si>
  <si>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</si>
  <si>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</si>
  <si>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</si>
  <si>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</si>
  <si>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</si>
  <si>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</si>
  <si>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</si>
  <si>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</si>
  <si>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</si>
  <si>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</si>
  <si>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</si>
  <si>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</si>
  <si>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</si>
  <si>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</si>
  <si>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</si>
  <si>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</si>
  <si>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</si>
  <si>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</si>
  <si>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</si>
  <si>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</si>
  <si>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</si>
  <si>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</si>
  <si>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</si>
  <si>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</si>
  <si>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</si>
  <si>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</si>
  <si>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</si>
  <si>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</si>
  <si>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</si>
  <si>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</si>
  <si>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</si>
  <si>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</si>
  <si>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</si>
  <si>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</si>
  <si>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</si>
  <si>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</si>
  <si>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</si>
  <si>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</si>
  <si>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</si>
  <si>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</si>
  <si>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</si>
  <si>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</si>
  <si>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</si>
  <si>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</si>
  <si>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</si>
  <si>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</si>
  <si>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</si>
  <si>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</si>
  <si>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</si>
  <si>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</si>
  <si>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</si>
  <si>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</si>
  <si>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</si>
  <si>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</si>
  <si>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</si>
  <si>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</si>
  <si>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</si>
  <si>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</si>
  <si>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</si>
  <si>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</si>
  <si>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</si>
  <si>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</si>
  <si>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</si>
  <si>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</si>
  <si>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</si>
  <si>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</si>
  <si>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</si>
  <si>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</si>
  <si>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</si>
  <si>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</si>
  <si>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</si>
  <si>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</si>
  <si>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</si>
  <si>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</si>
  <si>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</si>
  <si>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</si>
  <si>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</si>
  <si>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</si>
  <si>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</si>
  <si>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</si>
  <si>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</si>
  <si>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</si>
  <si>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</si>
  <si>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</si>
  <si>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</si>
  <si>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</si>
  <si>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</si>
  <si>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</si>
  <si>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</si>
  <si>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</si>
  <si>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</si>
  <si>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</si>
  <si>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</si>
  <si>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</si>
  <si>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</si>
  <si>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</si>
  <si>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</si>
  <si>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</si>
  <si>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</si>
  <si>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</si>
  <si>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</si>
  <si>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</si>
  <si>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</si>
  <si>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</si>
  <si>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</si>
  <si>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</si>
  <si>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</si>
  <si>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</si>
  <si>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</si>
  <si>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</si>
  <si>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</si>
  <si>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</si>
  <si>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</si>
  <si>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</si>
  <si>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</si>
  <si>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</si>
  <si>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</si>
  <si>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</si>
  <si>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</si>
  <si>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</si>
  <si>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</si>
  <si>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</si>
  <si>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</si>
  <si>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</si>
  <si>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</si>
  <si>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</si>
  <si>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</si>
  <si>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</si>
  <si>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</si>
  <si>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</si>
  <si>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</si>
  <si>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</si>
  <si>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</si>
  <si>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</si>
  <si>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</si>
  <si>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</si>
  <si>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</si>
  <si>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</si>
  <si>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</si>
  <si>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</si>
  <si>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</si>
  <si>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</si>
  <si>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</si>
  <si>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</si>
  <si>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</si>
  <si>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</si>
  <si>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</si>
  <si>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</si>
  <si>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</si>
  <si>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</si>
  <si>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</si>
  <si>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</si>
  <si>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</si>
  <si>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</si>
  <si>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</si>
  <si>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</si>
  <si>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</si>
  <si>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</si>
  <si>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</si>
  <si>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</si>
  <si>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</si>
  <si>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</si>
  <si>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</si>
  <si>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</si>
  <si>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</si>
  <si>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</si>
  <si>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</si>
  <si>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</si>
  <si>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</si>
  <si>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</si>
  <si>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</si>
  <si>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</si>
  <si>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</si>
  <si>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</si>
  <si>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</si>
  <si>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</si>
  <si>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</si>
  <si>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</si>
  <si>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</si>
  <si>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</si>
  <si>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</si>
  <si>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</si>
  <si>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</si>
  <si>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</si>
  <si>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</si>
  <si>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</si>
  <si>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</si>
  <si>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</si>
  <si>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</si>
  <si>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</si>
  <si>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</si>
  <si>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</si>
  <si>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</si>
  <si>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</si>
  <si>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</si>
  <si>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</si>
  <si>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</si>
  <si>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</si>
  <si>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</si>
  <si>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</si>
  <si>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</si>
  <si>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</si>
  <si>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</si>
  <si>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</si>
  <si>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</si>
  <si>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</si>
  <si>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</si>
  <si>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</si>
  <si>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</si>
  <si>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</si>
  <si>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</si>
  <si>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</si>
  <si>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</si>
  <si>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</si>
  <si>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</si>
  <si>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</si>
  <si>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</si>
  <si>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</si>
  <si>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</si>
  <si>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</si>
  <si>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</si>
  <si>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</si>
  <si>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</si>
  <si>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</si>
  <si>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</si>
  <si>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</si>
  <si>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</si>
  <si>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</si>
  <si>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</si>
  <si>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</si>
  <si>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</si>
  <si>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</si>
  <si>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</si>
  <si>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</si>
  <si>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</si>
  <si>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</si>
  <si>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</si>
  <si>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</si>
  <si>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</si>
  <si>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</si>
  <si>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</si>
  <si>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</si>
  <si>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</si>
  <si>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</si>
  <si>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</si>
  <si>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</si>
  <si>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</si>
  <si>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</si>
  <si>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</si>
  <si>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</si>
  <si>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</si>
  <si>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</si>
  <si>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</si>
  <si>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</si>
  <si>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</si>
  <si>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</si>
  <si>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</si>
  <si>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</si>
  <si>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</si>
  <si>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</si>
  <si>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</si>
  <si>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</si>
  <si>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</si>
  <si>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</si>
  <si>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</si>
  <si>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</si>
  <si>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</si>
  <si>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</si>
  <si>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</si>
  <si>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</si>
  <si>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</si>
  <si>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</si>
  <si>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</si>
  <si>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</si>
  <si>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</si>
  <si>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</si>
  <si>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</si>
  <si>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</si>
  <si>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</si>
  <si>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</si>
  <si>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</si>
  <si>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</si>
  <si>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</si>
  <si>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</si>
  <si>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</si>
  <si>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</si>
  <si>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</si>
  <si>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</si>
  <si>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</si>
  <si>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</si>
  <si>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</si>
  <si>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</si>
  <si>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</si>
  <si>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</si>
  <si>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</si>
  <si>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</si>
  <si>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</si>
  <si>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</si>
  <si>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</si>
  <si>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</si>
  <si>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</si>
  <si>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</si>
  <si>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</si>
  <si>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</si>
  <si>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</si>
  <si>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</si>
  <si>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</si>
  <si>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</si>
  <si>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</si>
  <si>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</si>
  <si>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</si>
  <si>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</si>
  <si>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</si>
  <si>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</si>
  <si>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</si>
  <si>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</si>
  <si>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</si>
  <si>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</si>
  <si>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</si>
  <si>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</si>
  <si>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</si>
  <si>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</si>
  <si>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</si>
  <si>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</si>
  <si>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</si>
  <si>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</si>
  <si>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</si>
  <si>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</si>
  <si>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</si>
  <si>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</si>
  <si>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</si>
  <si>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</si>
  <si>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</si>
  <si>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</si>
  <si>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</si>
  <si>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</si>
  <si>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</si>
  <si>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</si>
  <si>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</si>
  <si>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</si>
  <si>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</si>
  <si>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</si>
  <si>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</si>
  <si>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</si>
  <si>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</si>
  <si>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</si>
  <si>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</si>
  <si>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</si>
  <si>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</si>
  <si>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</si>
  <si>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</si>
  <si>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</si>
  <si>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</si>
  <si>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</si>
  <si>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</si>
  <si>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</si>
  <si>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</si>
  <si>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</si>
  <si>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</si>
  <si>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</si>
  <si>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</si>
  <si>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</si>
  <si>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</si>
  <si>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</si>
  <si>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</si>
  <si>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</si>
  <si>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</si>
  <si>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</si>
  <si>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</si>
  <si>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</si>
  <si>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</si>
  <si>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</si>
  <si>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</si>
  <si>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</si>
  <si>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</si>
  <si>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</si>
  <si>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</si>
  <si>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</si>
  <si>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</si>
  <si>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</si>
  <si>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</si>
  <si>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</si>
  <si>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</si>
  <si>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</si>
  <si>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</si>
  <si>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</si>
  <si>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</si>
  <si>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</si>
  <si>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</si>
  <si>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</si>
  <si>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</si>
  <si>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</si>
  <si>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</si>
  <si>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</si>
  <si>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</si>
  <si>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</si>
  <si>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</si>
  <si>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</si>
  <si>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</si>
  <si>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</si>
  <si>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</si>
  <si>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</si>
  <si>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</si>
  <si>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</si>
  <si>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</si>
  <si>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</si>
  <si>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</si>
  <si>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</si>
  <si>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</si>
  <si>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</si>
  <si>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</si>
  <si>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</si>
  <si>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</si>
  <si>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</si>
  <si>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</si>
  <si>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</si>
  <si>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</si>
  <si>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</si>
  <si>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</si>
  <si>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</si>
  <si>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</si>
  <si>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</si>
  <si>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</si>
  <si>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</si>
  <si>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</si>
  <si>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</si>
  <si>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</si>
  <si>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</si>
  <si>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</si>
  <si>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</si>
  <si>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</si>
  <si>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</si>
  <si>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</si>
  <si>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</si>
  <si>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</si>
  <si>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</si>
  <si>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</si>
  <si>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</si>
  <si>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</si>
  <si>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</si>
  <si>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</si>
  <si>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</si>
  <si>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</si>
  <si>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</si>
  <si>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</si>
  <si>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</si>
  <si>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</si>
  <si>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</si>
  <si>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</si>
  <si>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</si>
  <si>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</si>
  <si>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</si>
  <si>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</si>
  <si>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</si>
  <si>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</si>
  <si>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</si>
  <si>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</si>
  <si>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</si>
  <si>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</si>
  <si>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</si>
  <si>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</si>
  <si>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</si>
  <si>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</si>
  <si>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</si>
  <si>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</si>
  <si>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</si>
  <si>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</si>
  <si>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</si>
  <si>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</si>
  <si>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</si>
  <si>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</si>
  <si>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</si>
  <si>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</si>
  <si>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</si>
  <si>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</si>
  <si>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</si>
  <si>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</si>
  <si>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</si>
  <si>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</si>
  <si>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</si>
  <si>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</si>
  <si>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</si>
  <si>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</si>
  <si>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</si>
  <si>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</si>
  <si>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</si>
  <si>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</si>
  <si>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</si>
  <si>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</si>
  <si>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</si>
  <si>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</si>
  <si>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</si>
  <si>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</si>
  <si>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</si>
  <si>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</si>
  <si>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</si>
  <si>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</si>
  <si>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</si>
  <si>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</si>
  <si>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</si>
  <si>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</si>
  <si>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</si>
  <si>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</si>
  <si>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</si>
  <si>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</si>
  <si>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</si>
  <si>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</si>
  <si>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</si>
  <si>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</si>
  <si>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</si>
  <si>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</si>
  <si>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</si>
  <si>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</si>
  <si>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</si>
  <si>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</si>
  <si>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</si>
  <si>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</si>
  <si>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</si>
  <si>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</si>
  <si>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</si>
  <si>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</si>
  <si>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</si>
  <si>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</si>
  <si>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</si>
  <si>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</si>
  <si>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</si>
  <si>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</si>
  <si>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</si>
  <si>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</si>
  <si>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</si>
  <si>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</si>
  <si>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</si>
  <si>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</si>
  <si>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</si>
  <si>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</si>
  <si>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</si>
  <si>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</si>
  <si>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</si>
  <si>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</si>
  <si>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</si>
  <si>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</si>
  <si>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</si>
  <si>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</si>
  <si>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</si>
  <si>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</si>
  <si>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</si>
  <si>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</si>
  <si>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</si>
  <si>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</si>
  <si>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</si>
  <si>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</si>
  <si>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</si>
  <si>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</si>
  <si>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</si>
  <si>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</si>
  <si>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</si>
  <si>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</si>
  <si>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</si>
  <si>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</si>
  <si>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</si>
  <si>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</si>
  <si>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</si>
  <si>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</si>
  <si>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</si>
  <si>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</si>
  <si>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</si>
  <si>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</si>
  <si>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</si>
  <si>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</si>
  <si>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</si>
  <si>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</si>
  <si>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</si>
  <si>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</si>
  <si>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</si>
  <si>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</si>
  <si>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</si>
  <si>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</si>
  <si>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</si>
  <si>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</si>
  <si>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</si>
  <si>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</si>
  <si>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</si>
  <si>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</si>
  <si>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</si>
  <si>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</si>
  <si>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</si>
  <si>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</si>
  <si>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</si>
  <si>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</si>
  <si>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</si>
  <si>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</si>
  <si>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</si>
  <si>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</si>
  <si>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</si>
  <si>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</si>
  <si>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</si>
  <si>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</si>
  <si>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</si>
  <si>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</si>
  <si>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</si>
  <si>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</si>
  <si>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</si>
  <si>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</si>
  <si>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</si>
  <si>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</si>
  <si>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</si>
  <si>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</si>
  <si>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</si>
  <si>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</si>
  <si>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</si>
  <si>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</si>
  <si>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</si>
  <si>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</si>
  <si>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</si>
  <si>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</si>
  <si>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</si>
  <si>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</si>
  <si>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</si>
  <si>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</si>
  <si>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</si>
  <si>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</si>
  <si>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</si>
  <si>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</si>
  <si>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</si>
  <si>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</si>
  <si>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</si>
  <si>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</si>
  <si>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</si>
  <si>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</si>
  <si>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</si>
  <si>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</si>
  <si>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</si>
  <si>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</si>
  <si>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</si>
  <si>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</si>
  <si>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</si>
  <si>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</si>
  <si>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</si>
  <si>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</si>
  <si>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</si>
  <si>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</si>
  <si>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</si>
  <si>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</si>
  <si>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</si>
  <si>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</si>
  <si>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</si>
  <si>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</si>
  <si>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</si>
  <si>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</si>
  <si>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</si>
  <si>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</si>
  <si>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</si>
  <si>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</si>
  <si>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</si>
  <si>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</si>
  <si>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</si>
  <si>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</si>
  <si>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</si>
  <si>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</si>
  <si>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</si>
  <si>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</si>
  <si>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</si>
  <si>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</si>
  <si>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</si>
  <si>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</si>
  <si>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</si>
  <si>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</si>
  <si>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</si>
  <si>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</si>
  <si>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</si>
  <si>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</si>
  <si>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</si>
  <si>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</si>
  <si>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</si>
  <si>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</si>
  <si>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</si>
  <si>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</si>
  <si>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</si>
  <si>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</si>
  <si>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</si>
  <si>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</si>
  <si>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</si>
  <si>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</si>
  <si>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</si>
  <si>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</si>
  <si>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</si>
  <si>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</si>
  <si>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</si>
  <si>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</si>
  <si>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</si>
  <si>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</si>
  <si>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</si>
  <si>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</si>
  <si>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</si>
  <si>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</si>
  <si>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</si>
  <si>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</si>
  <si>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</si>
  <si>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</si>
  <si>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</si>
  <si>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</si>
  <si>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</si>
  <si>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</si>
  <si>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</si>
  <si>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</si>
  <si>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</si>
  <si>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</si>
  <si>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</si>
  <si>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</si>
  <si>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</si>
  <si>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</si>
  <si>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</si>
  <si>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</si>
  <si>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</si>
  <si>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</si>
  <si>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</si>
  <si>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</si>
  <si>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</si>
  <si>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</si>
  <si>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</si>
  <si>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</si>
  <si>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</si>
  <si>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</si>
  <si>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</si>
  <si>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</si>
  <si>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</si>
  <si>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</si>
  <si>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</si>
  <si>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</si>
  <si>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</si>
  <si>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</si>
  <si>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</si>
  <si>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</si>
  <si>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</si>
  <si>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</si>
  <si>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</si>
  <si>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</si>
  <si>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</si>
  <si>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</si>
  <si>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</si>
  <si>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</si>
  <si>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</si>
  <si>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</si>
  <si>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</si>
  <si>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</si>
  <si>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</si>
  <si>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</si>
  <si>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</si>
  <si>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</si>
  <si>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</si>
  <si>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</si>
  <si>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</si>
  <si>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</si>
  <si>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</si>
  <si>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</si>
  <si>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</si>
  <si>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</si>
  <si>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</si>
  <si>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</si>
  <si>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</si>
  <si>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</si>
  <si>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</si>
  <si>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</si>
  <si>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</si>
  <si>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</si>
  <si>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</si>
  <si>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</si>
  <si>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</si>
  <si>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</si>
  <si>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</si>
  <si>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</si>
  <si>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</si>
  <si>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</si>
  <si>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</si>
  <si>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</si>
  <si>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</si>
  <si>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</si>
  <si>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</si>
  <si>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</si>
  <si>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</si>
  <si>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</si>
  <si>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</si>
  <si>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</si>
  <si>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</si>
  <si>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</si>
  <si>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</si>
  <si>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</si>
  <si>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</si>
  <si>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</si>
  <si>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</si>
  <si>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</si>
  <si>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</si>
  <si>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</si>
  <si>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</si>
  <si>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</si>
  <si>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</si>
  <si>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</si>
  <si>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</si>
  <si>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</si>
  <si>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</si>
  <si>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</si>
  <si>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</si>
  <si>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</si>
  <si>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</si>
  <si>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</si>
  <si>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</si>
  <si>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</si>
  <si>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</si>
  <si>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</si>
  <si>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</si>
  <si>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</si>
  <si>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</si>
  <si>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</si>
  <si>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</si>
  <si>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</si>
  <si>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</si>
  <si>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</si>
  <si>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</si>
  <si>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</si>
  <si>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</si>
  <si>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</si>
  <si>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</si>
  <si>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</si>
  <si>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</si>
  <si>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</si>
  <si>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</si>
  <si>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</si>
  <si>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</si>
  <si>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</si>
  <si>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</si>
  <si>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</si>
  <si>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</si>
  <si>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</si>
  <si>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</si>
  <si>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</si>
  <si>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</si>
  <si>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</si>
  <si>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</si>
  <si>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</si>
  <si>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</si>
  <si>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</si>
  <si>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</si>
  <si>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</si>
  <si>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</si>
  <si>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</si>
  <si>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</si>
  <si>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</si>
  <si>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</si>
  <si>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</si>
  <si>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</si>
  <si>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</si>
  <si>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</si>
  <si>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</si>
  <si>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</si>
  <si>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</si>
  <si>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</si>
  <si>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</si>
  <si>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</si>
  <si>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</si>
  <si>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</si>
  <si>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</si>
  <si>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</si>
  <si>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</si>
  <si>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</si>
  <si>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</si>
  <si>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</si>
  <si>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</si>
  <si>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</si>
  <si>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</si>
  <si>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</si>
  <si>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</si>
  <si>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</si>
  <si>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</si>
  <si>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</si>
  <si>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</si>
  <si>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</si>
  <si>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</si>
  <si>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</si>
  <si>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</si>
  <si>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</si>
  <si>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</si>
  <si>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</si>
  <si>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</si>
  <si>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</si>
  <si>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</si>
  <si>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</si>
  <si>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</si>
  <si>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</si>
  <si>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</si>
  <si>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</si>
  <si>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</si>
  <si>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</si>
  <si>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</si>
  <si>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</si>
  <si>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</si>
  <si>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</si>
  <si>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</si>
  <si>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</si>
  <si>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</si>
  <si>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</si>
  <si>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</si>
  <si>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</si>
  <si>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</si>
  <si>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</si>
  <si>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</si>
  <si>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</si>
  <si>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</si>
  <si>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</si>
  <si>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</si>
  <si>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</si>
  <si>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</si>
  <si>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</si>
  <si>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</si>
  <si>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</si>
  <si>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</si>
  <si>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</si>
  <si>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</si>
  <si>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</si>
  <si>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</si>
  <si>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</si>
  <si>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</si>
  <si>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</si>
  <si>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</si>
  <si>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</si>
  <si>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</si>
  <si>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</si>
  <si>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</si>
  <si>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</si>
  <si>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</si>
  <si>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</si>
  <si>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</si>
  <si>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</si>
  <si>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</si>
  <si>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</si>
  <si>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</si>
  <si>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</si>
  <si>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</si>
  <si>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</si>
  <si>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</si>
  <si>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</si>
  <si>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</si>
  <si>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</si>
  <si>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</si>
  <si>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</si>
  <si>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</si>
  <si>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</si>
  <si>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</si>
  <si>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</si>
  <si>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</si>
  <si>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</si>
  <si>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</si>
  <si>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</si>
  <si>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</si>
  <si>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</si>
  <si>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</si>
  <si>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</si>
  <si>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</si>
  <si>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</si>
  <si>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</si>
  <si>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</si>
  <si>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</si>
  <si>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</si>
  <si>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</si>
  <si>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</si>
  <si>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</si>
  <si>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</si>
  <si>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</si>
  <si>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</si>
  <si>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</si>
  <si>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</si>
  <si>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</si>
  <si>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</si>
  <si>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</si>
  <si>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</si>
  <si>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</si>
  <si>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</si>
  <si>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</si>
  <si>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</si>
  <si>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</si>
  <si>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</si>
  <si>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</si>
  <si>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</si>
  <si>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</si>
  <si>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</si>
  <si>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</si>
  <si>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</si>
  <si>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</si>
  <si>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</si>
  <si>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</si>
  <si>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</si>
  <si>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</si>
  <si>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</si>
  <si>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</si>
  <si>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</si>
  <si>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</si>
  <si>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</si>
  <si>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</si>
  <si>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</si>
  <si>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</si>
  <si>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</si>
  <si>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</si>
  <si>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</si>
  <si>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</si>
  <si>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</si>
  <si>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</si>
  <si>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</si>
  <si>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</si>
  <si>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</si>
  <si>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</si>
  <si>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</si>
  <si>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</si>
  <si>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</si>
  <si>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</si>
  <si>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</si>
  <si>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</si>
  <si>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</si>
  <si>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</si>
  <si>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</si>
  <si>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</si>
  <si>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</si>
  <si>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</si>
  <si>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</si>
  <si>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</si>
  <si>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</si>
  <si>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</si>
  <si>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</si>
  <si>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</si>
  <si>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</si>
  <si>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</si>
  <si>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</si>
  <si>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</si>
  <si>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</si>
  <si>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</si>
  <si>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</si>
  <si>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</si>
  <si>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</si>
  <si>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</si>
  <si>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</si>
  <si>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</si>
  <si>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</si>
  <si>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</si>
  <si>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</si>
  <si>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</si>
  <si>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</si>
  <si>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</si>
  <si>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</si>
  <si>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</si>
  <si>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</si>
  <si>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</si>
  <si>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</si>
  <si>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</si>
  <si>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</si>
  <si>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</si>
  <si>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</si>
  <si>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</si>
  <si>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</si>
  <si>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</si>
  <si>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</si>
  <si>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</si>
  <si>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</si>
  <si>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</si>
  <si>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</si>
  <si>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</si>
  <si>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</si>
  <si>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</si>
  <si>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</si>
  <si>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</si>
  <si>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</si>
  <si>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</si>
  <si>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</si>
  <si>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</si>
  <si>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</si>
  <si>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</si>
  <si>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</si>
  <si>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</si>
  <si>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</si>
  <si>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</si>
  <si>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</si>
  <si>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</si>
  <si>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</si>
  <si>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</si>
  <si>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</si>
  <si>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</si>
  <si>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</si>
  <si>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</si>
  <si>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</si>
  <si>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</si>
  <si>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</si>
  <si>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</si>
  <si>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</si>
  <si>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</si>
  <si>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</si>
  <si>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</si>
  <si>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</si>
  <si>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</si>
  <si>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</si>
  <si>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</si>
  <si>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</si>
  <si>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</si>
  <si>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</si>
  <si>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</si>
  <si>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</si>
  <si>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</si>
  <si>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</si>
  <si>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</si>
  <si>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</si>
  <si>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</si>
  <si>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</si>
  <si>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</si>
  <si>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</si>
  <si>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</si>
  <si>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</si>
  <si>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</si>
  <si>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</si>
  <si>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</si>
  <si>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</si>
  <si>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</si>
  <si>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</si>
  <si>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</si>
  <si>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</si>
  <si>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</si>
  <si>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</si>
  <si>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</si>
  <si>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</si>
  <si>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</si>
  <si>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</si>
  <si>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</si>
  <si>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</si>
  <si>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</si>
  <si>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</si>
  <si>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</si>
  <si>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</si>
  <si>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</si>
  <si>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</si>
  <si>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</si>
  <si>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</si>
  <si>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</si>
  <si>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</si>
  <si>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</si>
  <si>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</si>
  <si>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</si>
  <si>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</si>
  <si>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</si>
  <si>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</si>
  <si>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</si>
  <si>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</si>
  <si>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</si>
  <si>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</si>
  <si>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</si>
  <si>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</si>
  <si>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</si>
  <si>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</si>
  <si>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</si>
  <si>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</si>
  <si>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</si>
  <si>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</si>
  <si>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</si>
  <si>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</si>
  <si>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</si>
  <si>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</si>
  <si>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</si>
  <si>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</si>
  <si>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</si>
  <si>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</si>
  <si>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</si>
  <si>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</si>
  <si>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</si>
  <si>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</si>
  <si>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</si>
  <si>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</si>
  <si>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</si>
  <si>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</si>
  <si>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</si>
  <si>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</si>
  <si>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</si>
  <si>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</si>
  <si>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</si>
  <si>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</si>
  <si>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</si>
  <si>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</si>
  <si>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</si>
  <si>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</si>
  <si>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</si>
  <si>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</si>
  <si>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</si>
  <si>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</si>
  <si>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</si>
  <si>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</si>
  <si>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</si>
  <si>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</si>
  <si>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</si>
  <si>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</si>
  <si>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</si>
  <si>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</si>
  <si>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</si>
  <si>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</si>
  <si>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</si>
  <si>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</si>
  <si>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</si>
  <si>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</si>
  <si>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</si>
  <si>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</si>
  <si>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</si>
  <si>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</si>
  <si>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</si>
  <si>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</si>
  <si>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</si>
  <si>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</si>
  <si>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</si>
  <si>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</si>
  <si>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</si>
  <si>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</si>
  <si>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</si>
  <si>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</si>
  <si>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</si>
  <si>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</si>
  <si>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</si>
  <si>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</si>
  <si>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</si>
  <si>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</si>
  <si>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</si>
  <si>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</si>
  <si>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</si>
  <si>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</si>
  <si>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</si>
  <si>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</si>
  <si>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</si>
  <si>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</si>
  <si>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</si>
  <si>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</si>
  <si>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</si>
  <si>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</si>
  <si>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</si>
  <si>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</si>
  <si>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</si>
  <si>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</si>
  <si>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</si>
  <si>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</si>
  <si>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</si>
  <si>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</si>
  <si>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</si>
  <si>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</si>
  <si>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</si>
  <si>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</si>
  <si>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</si>
  <si>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</si>
  <si>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</si>
  <si>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</si>
  <si>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</si>
  <si>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</si>
  <si>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</si>
  <si>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</si>
  <si>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</si>
  <si>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</si>
  <si>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</si>
  <si>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</si>
  <si>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</si>
  <si>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</si>
  <si>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</si>
  <si>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</si>
  <si>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</si>
  <si>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</si>
  <si>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</si>
  <si>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</si>
  <si>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</si>
  <si>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</si>
  <si>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</si>
  <si>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</si>
  <si>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</si>
  <si>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</si>
  <si>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</si>
  <si>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</si>
  <si>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</si>
  <si>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</si>
  <si>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</si>
  <si>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</si>
  <si>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</si>
  <si>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</si>
  <si>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</si>
  <si>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</si>
  <si>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</si>
  <si>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</si>
  <si>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</si>
  <si>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</si>
  <si>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</si>
  <si>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</si>
  <si>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</si>
  <si>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</si>
  <si>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</si>
  <si>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</si>
  <si>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</si>
  <si>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</si>
  <si>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</si>
  <si>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</si>
  <si>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</si>
  <si>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</si>
  <si>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</si>
  <si>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</si>
  <si>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</si>
  <si>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</si>
  <si>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</si>
  <si>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</si>
  <si>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</si>
  <si>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</si>
  <si>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</si>
  <si>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</si>
  <si>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</si>
  <si>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</si>
  <si>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</si>
  <si>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</si>
  <si>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</si>
  <si>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</si>
  <si>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</si>
  <si>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</si>
  <si>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</si>
  <si>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</si>
  <si>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</si>
  <si>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</si>
  <si>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</si>
  <si>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</si>
  <si>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</si>
  <si>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</si>
  <si>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</si>
  <si>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</si>
  <si>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</si>
  <si>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</si>
  <si>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</si>
  <si>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</si>
  <si>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</si>
  <si>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</si>
  <si>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</si>
  <si>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</si>
  <si>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</si>
  <si>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</si>
  <si>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</si>
  <si>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</si>
  <si>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</si>
  <si>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</si>
  <si>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</si>
  <si>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</si>
  <si>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</si>
  <si>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</si>
  <si>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</si>
  <si>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</si>
  <si>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</si>
  <si>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</si>
  <si>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</si>
  <si>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</si>
  <si>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</si>
  <si>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</si>
  <si>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</si>
  <si>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</si>
  <si>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</si>
  <si>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</si>
  <si>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</si>
  <si>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</si>
  <si>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</si>
  <si>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</si>
  <si>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</si>
  <si>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</si>
  <si>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</si>
  <si>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</si>
  <si>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</si>
  <si>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</si>
  <si>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</si>
  <si>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</si>
  <si>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</si>
  <si>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</si>
  <si>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</si>
  <si>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</si>
  <si>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</si>
  <si>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</si>
  <si>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</si>
  <si>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</si>
  <si>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</si>
  <si>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</si>
  <si>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</si>
  <si>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</si>
  <si>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</si>
  <si>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</si>
  <si>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</si>
  <si>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</si>
  <si>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</si>
  <si>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</si>
  <si>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</si>
  <si>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</si>
  <si>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</si>
  <si>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</si>
  <si>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</si>
  <si>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</si>
  <si>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</si>
  <si>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</si>
  <si>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</si>
  <si>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</si>
  <si>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</si>
  <si>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</si>
  <si>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</si>
  <si>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</si>
  <si>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</si>
  <si>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</si>
  <si>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</si>
  <si>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</si>
  <si>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</si>
  <si>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</si>
  <si>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</si>
  <si>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</si>
  <si>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</si>
  <si>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</si>
  <si>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</si>
  <si>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</si>
  <si>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</si>
  <si>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</si>
  <si>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</si>
  <si>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</si>
  <si>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</si>
  <si>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</si>
  <si>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</si>
  <si>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</si>
  <si>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</si>
  <si>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</si>
  <si>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</si>
  <si>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</si>
  <si>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</si>
  <si>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</si>
  <si>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</si>
  <si>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</si>
  <si>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</si>
  <si>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</si>
  <si>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</si>
  <si>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</si>
  <si>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</si>
  <si>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</si>
  <si>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</si>
  <si>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</si>
  <si>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</si>
  <si>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</si>
  <si>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</si>
  <si>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</si>
  <si>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</si>
  <si>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</si>
  <si>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</si>
  <si>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</si>
  <si>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</si>
  <si>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</si>
  <si>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</si>
  <si>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</si>
  <si>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</si>
  <si>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</si>
  <si>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</si>
  <si>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</si>
  <si>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</si>
  <si>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</si>
  <si>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</si>
  <si>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</si>
  <si>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</si>
  <si>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</si>
  <si>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</si>
  <si>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</si>
  <si>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</si>
  <si>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</si>
  <si>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</si>
  <si>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</si>
  <si>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</si>
  <si>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</si>
  <si>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</si>
  <si>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</si>
  <si>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</si>
  <si>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</si>
  <si>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</si>
  <si>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</si>
  <si>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</si>
  <si>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</si>
  <si>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</si>
  <si>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</si>
  <si>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</si>
  <si>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</si>
  <si>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</si>
  <si>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</si>
  <si>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</si>
  <si>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</si>
  <si>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</si>
  <si>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</si>
  <si>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</si>
  <si>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</si>
  <si>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</si>
  <si>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</si>
  <si>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</si>
  <si>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</si>
  <si>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</si>
  <si>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</si>
  <si>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</si>
  <si>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</si>
  <si>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</si>
  <si>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</si>
  <si>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</si>
  <si>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</si>
  <si>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</si>
  <si>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</si>
  <si>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</si>
  <si>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</si>
  <si>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</si>
  <si>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</si>
  <si>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</si>
  <si>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</si>
  <si>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</si>
  <si>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</si>
  <si>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</si>
  <si>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</si>
  <si>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</si>
  <si>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</si>
  <si>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</si>
  <si>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</si>
  <si>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</si>
  <si>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</si>
  <si>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</si>
  <si>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</si>
  <si>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</si>
  <si>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</si>
  <si>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</si>
  <si>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</si>
  <si>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</si>
  <si>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</si>
  <si>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</si>
  <si>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</si>
  <si>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</si>
  <si>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</si>
  <si>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</si>
  <si>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</si>
  <si>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</si>
  <si>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</si>
  <si>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</si>
  <si>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</si>
  <si>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</si>
  <si>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</si>
  <si>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</si>
  <si>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</si>
  <si>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</si>
  <si>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</si>
  <si>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</si>
  <si>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</si>
  <si>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</si>
  <si>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</si>
  <si>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</si>
  <si>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</si>
  <si>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</si>
  <si>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</si>
  <si>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</si>
  <si>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</si>
  <si>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</si>
  <si>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</si>
  <si>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</si>
  <si>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</si>
  <si>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</si>
  <si>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</si>
  <si>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</si>
  <si>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</si>
  <si>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</si>
  <si>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</si>
  <si>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</si>
  <si>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</si>
  <si>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</si>
  <si>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</si>
  <si>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</si>
  <si>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</si>
  <si>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</si>
  <si>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</si>
  <si>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</si>
  <si>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</si>
  <si>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</si>
  <si>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</si>
  <si>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</si>
  <si>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</si>
  <si>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</si>
  <si>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</si>
  <si>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</si>
  <si>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</si>
  <si>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</si>
  <si>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</si>
  <si>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</si>
  <si>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</si>
  <si>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</si>
  <si>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</si>
  <si>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</si>
  <si>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</si>
  <si>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</si>
  <si>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</si>
  <si>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</si>
  <si>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</si>
  <si>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</si>
  <si>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</si>
  <si>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</si>
  <si>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</si>
  <si>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</si>
  <si>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</si>
  <si>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</si>
  <si>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</si>
  <si>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</si>
  <si>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</si>
  <si>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</si>
  <si>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</si>
  <si>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</si>
  <si>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</si>
  <si>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</si>
  <si>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</si>
  <si>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</si>
  <si>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</si>
  <si>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</si>
  <si>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</si>
  <si>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</si>
  <si>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</si>
  <si>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</si>
  <si>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BNY Mellon Corporate Trustee Services Limited</t>
  </si>
  <si>
    <t>2138009FOQYJ464QNK39</t>
  </si>
  <si>
    <t>Deloitte Audit s.r.o.</t>
  </si>
  <si>
    <t>549300LSCMJ7F6YV8Q32</t>
  </si>
  <si>
    <t>The Bank of New York Mellon, London Branch</t>
  </si>
  <si>
    <t>549300KP56LL8NKKFL47</t>
  </si>
  <si>
    <t>SOCIETE GENERALE (SGIB)</t>
  </si>
  <si>
    <t>https://www.kb.cz/getmedia/8c3394da-d3c2-4be9-8243-be426fd69963/210104-Covered-bond-base-prospectus-EN.pdf.aspx</t>
  </si>
  <si>
    <t>Komerční_banka_EUR_HZL_0001</t>
  </si>
  <si>
    <t>https://www.kb.cz/en/about-the-bank/for-investors/eur-covered-bond</t>
  </si>
  <si>
    <t>https://www.coveredbondlabel.com/issuer/177-komercni-banka-a-s</t>
  </si>
  <si>
    <t>https://coveredbondlabel.com/issuer/206/</t>
  </si>
  <si>
    <t>both</t>
  </si>
  <si>
    <t>O2RNE8IBXP4R0TD8PU41</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</si>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</sst>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f>F10+12</f>
        <v>45303</v>
      </c>
      <c r="G9" s="6"/>
      <c r="H9" s="6"/>
      <c r="I9" s="6"/>
      <c r="J9" s="7"/>
    </row>
    <row r="10" spans="2:10" ht="21" x14ac:dyDescent="0.25">
      <c r="B10" s="5"/>
      <c r="C10" s="6"/>
      <c r="D10" s="6"/>
      <c r="E10" s="6"/>
      <c r="F10" s="227">
        <v>45291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3"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F32" sqref="F32"/>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3126</v>
      </c>
      <c r="E16" s="57"/>
      <c r="F16" s="57"/>
      <c r="H16" s="49"/>
      <c r="L16" s="49"/>
      <c r="M16" s="49"/>
    </row>
    <row r="17" spans="1:13" ht="30" x14ac:dyDescent="0.25">
      <c r="A17" s="51" t="s">
        <v>87</v>
      </c>
      <c r="B17" s="65" t="s">
        <v>86</v>
      </c>
      <c r="C17" s="51" t="s">
        <v>3127</v>
      </c>
      <c r="E17" s="57"/>
      <c r="F17" s="57"/>
      <c r="H17" s="49"/>
      <c r="L17" s="49"/>
      <c r="M17" s="49"/>
    </row>
    <row r="18" spans="1:13" outlineLevel="1" x14ac:dyDescent="0.25">
      <c r="A18" s="51" t="s">
        <v>3003</v>
      </c>
      <c r="B18" s="65" t="s">
        <v>88</v>
      </c>
      <c r="C18" s="226">
        <v>45291</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3128</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15522.92</v>
      </c>
      <c r="F38" s="68"/>
      <c r="H38" s="49"/>
      <c r="L38" s="49"/>
      <c r="M38" s="49"/>
    </row>
    <row r="39" spans="1:14" x14ac:dyDescent="0.25">
      <c r="A39" s="51" t="s">
        <v>111</v>
      </c>
      <c r="B39" s="68" t="s">
        <v>112</v>
      </c>
      <c r="C39" s="51">
        <v>12362.5</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0.2056457027300303</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3160.42</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15322.92</v>
      </c>
      <c r="E53" s="76"/>
      <c r="F53" s="139">
        <f>IF($C$58=0,"",IF(C53="[for completion]","",C53/$C$58))</f>
        <v>0.98711582614611171</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1.2884173853888315E-2</v>
      </c>
      <c r="G57" s="77"/>
      <c r="H57" s="49"/>
      <c r="L57" s="49"/>
      <c r="M57" s="49"/>
      <c r="N57" s="81"/>
    </row>
    <row r="58" spans="1:14" x14ac:dyDescent="0.25">
      <c r="A58" s="51" t="s">
        <v>140</v>
      </c>
      <c r="B58" s="78" t="s">
        <v>141</v>
      </c>
      <c r="C58" s="134">
        <f>SUM(C53:C57)</f>
        <v>15522.92</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11.37128</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200</v>
      </c>
      <c r="D70" s="132" t="s">
        <v>1203</v>
      </c>
      <c r="E70" s="47"/>
      <c r="F70" s="139">
        <f t="shared" ref="F70:F76" si="1">IF($C$77=0,"",IF(C70="[for completion]","",C70/$C$77))</f>
        <v>1.2884172442872014E-2</v>
      </c>
      <c r="G70" s="139" t="str">
        <f>IF($D$77=0,"",IF(D70="[Mark as ND1 if not relevant]","",D70/$D$77))</f>
        <v/>
      </c>
      <c r="H70" s="49"/>
      <c r="L70" s="49"/>
      <c r="M70" s="49"/>
      <c r="N70" s="81"/>
    </row>
    <row r="71" spans="1:14" x14ac:dyDescent="0.25">
      <c r="A71" s="51" t="s">
        <v>156</v>
      </c>
      <c r="B71" s="47" t="s">
        <v>1548</v>
      </c>
      <c r="C71" s="132">
        <v>50.556040000000003</v>
      </c>
      <c r="D71" s="132" t="s">
        <v>1203</v>
      </c>
      <c r="E71" s="47"/>
      <c r="F71" s="139">
        <f t="shared" si="1"/>
        <v>3.2568636869436769E-3</v>
      </c>
      <c r="G71" s="139" t="str">
        <f t="shared" ref="G71:G76" si="2">IF($D$77=0,"",IF(D71="[Mark as ND1 if not relevant]","",D71/$D$77))</f>
        <v/>
      </c>
      <c r="H71" s="49"/>
      <c r="L71" s="49"/>
      <c r="M71" s="49"/>
      <c r="N71" s="81"/>
    </row>
    <row r="72" spans="1:14" x14ac:dyDescent="0.25">
      <c r="A72" s="51" t="s">
        <v>157</v>
      </c>
      <c r="B72" s="47" t="s">
        <v>1549</v>
      </c>
      <c r="C72" s="132">
        <v>124.86124</v>
      </c>
      <c r="D72" s="132" t="s">
        <v>1203</v>
      </c>
      <c r="E72" s="47"/>
      <c r="F72" s="139">
        <f t="shared" si="1"/>
        <v>8.0436687379541443E-3</v>
      </c>
      <c r="G72" s="139" t="str">
        <f t="shared" si="2"/>
        <v/>
      </c>
      <c r="H72" s="49"/>
      <c r="L72" s="49"/>
      <c r="M72" s="49"/>
      <c r="N72" s="81"/>
    </row>
    <row r="73" spans="1:14" x14ac:dyDescent="0.25">
      <c r="A73" s="51" t="s">
        <v>158</v>
      </c>
      <c r="B73" s="47" t="s">
        <v>1550</v>
      </c>
      <c r="C73" s="132">
        <v>53.49015</v>
      </c>
      <c r="D73" s="132" t="s">
        <v>1203</v>
      </c>
      <c r="E73" s="47"/>
      <c r="F73" s="139">
        <f t="shared" si="1"/>
        <v>3.4458815829754527E-3</v>
      </c>
      <c r="G73" s="139" t="str">
        <f t="shared" si="2"/>
        <v/>
      </c>
      <c r="H73" s="49"/>
      <c r="L73" s="49"/>
      <c r="M73" s="49"/>
      <c r="N73" s="81"/>
    </row>
    <row r="74" spans="1:14" x14ac:dyDescent="0.25">
      <c r="A74" s="51" t="s">
        <v>159</v>
      </c>
      <c r="B74" s="47" t="s">
        <v>1551</v>
      </c>
      <c r="C74" s="132">
        <v>76.625410000000002</v>
      </c>
      <c r="D74" s="132" t="s">
        <v>1203</v>
      </c>
      <c r="E74" s="47"/>
      <c r="F74" s="139">
        <f t="shared" si="1"/>
        <v>4.9362749797288484E-3</v>
      </c>
      <c r="G74" s="139" t="str">
        <f t="shared" si="2"/>
        <v/>
      </c>
      <c r="H74" s="49"/>
      <c r="L74" s="49"/>
      <c r="M74" s="49"/>
      <c r="N74" s="81"/>
    </row>
    <row r="75" spans="1:14" x14ac:dyDescent="0.25">
      <c r="A75" s="51" t="s">
        <v>160</v>
      </c>
      <c r="B75" s="47" t="s">
        <v>1552</v>
      </c>
      <c r="C75" s="132">
        <v>841.59630000000004</v>
      </c>
      <c r="D75" s="132" t="s">
        <v>1203</v>
      </c>
      <c r="E75" s="47"/>
      <c r="F75" s="139">
        <f t="shared" si="1"/>
        <v>5.421635928241525E-2</v>
      </c>
      <c r="G75" s="139" t="str">
        <f t="shared" si="2"/>
        <v/>
      </c>
      <c r="H75" s="49"/>
      <c r="L75" s="49"/>
      <c r="M75" s="49"/>
      <c r="N75" s="81"/>
    </row>
    <row r="76" spans="1:14" x14ac:dyDescent="0.25">
      <c r="A76" s="51" t="s">
        <v>161</v>
      </c>
      <c r="B76" s="47" t="s">
        <v>1553</v>
      </c>
      <c r="C76" s="132">
        <v>14175.79256</v>
      </c>
      <c r="D76" s="132" t="s">
        <v>1203</v>
      </c>
      <c r="E76" s="47"/>
      <c r="F76" s="139">
        <f t="shared" si="1"/>
        <v>0.91321677928711065</v>
      </c>
      <c r="G76" s="139" t="str">
        <f t="shared" si="2"/>
        <v/>
      </c>
      <c r="H76" s="49"/>
      <c r="L76" s="49"/>
      <c r="M76" s="49"/>
      <c r="N76" s="81"/>
    </row>
    <row r="77" spans="1:14" x14ac:dyDescent="0.25">
      <c r="A77" s="51" t="s">
        <v>162</v>
      </c>
      <c r="B77" s="84" t="s">
        <v>141</v>
      </c>
      <c r="C77" s="134">
        <f>SUM(C70:C76)</f>
        <v>15522.921699999999</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2.0561259999999999</v>
      </c>
      <c r="D89" s="136">
        <v>3.0554410000000001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1548</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185</v>
      </c>
      <c r="B95" s="47" t="s">
        <v>1549</v>
      </c>
      <c r="C95" s="132">
        <v>12362.5</v>
      </c>
      <c r="D95" s="132">
        <v>0</v>
      </c>
      <c r="E95" s="47"/>
      <c r="F95" s="139">
        <f t="shared" si="5"/>
        <v>1</v>
      </c>
      <c r="G95" s="139">
        <f t="shared" si="6"/>
        <v>0</v>
      </c>
      <c r="H95" s="49"/>
      <c r="L95" s="49"/>
      <c r="M95" s="49"/>
      <c r="N95" s="81"/>
    </row>
    <row r="96" spans="1:14" x14ac:dyDescent="0.25">
      <c r="A96" s="51" t="s">
        <v>186</v>
      </c>
      <c r="B96" s="47" t="s">
        <v>1550</v>
      </c>
      <c r="C96" s="132">
        <v>0</v>
      </c>
      <c r="D96" s="132">
        <v>12362.5</v>
      </c>
      <c r="E96" s="47"/>
      <c r="F96" s="139">
        <f t="shared" si="5"/>
        <v>0</v>
      </c>
      <c r="G96" s="139">
        <f t="shared" si="6"/>
        <v>1</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12362.5</v>
      </c>
      <c r="D100" s="134">
        <f>SUM(D93:D99)</f>
        <v>12362.5</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15522.92</v>
      </c>
      <c r="D117" s="132">
        <v>15522.92</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15522.92</v>
      </c>
      <c r="D130" s="132">
        <f>SUM(D112:D129)</f>
        <v>15522.92</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12362.5</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12362.5</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12362.5</v>
      </c>
      <c r="D156" s="132">
        <f>SUM(D138:D155)</f>
        <v>12362.5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12362.5</v>
      </c>
      <c r="D164" s="132">
        <v>12362.5</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12362.5</v>
      </c>
      <c r="D167" s="142">
        <f>SUM(D164:D166)</f>
        <v>12362.5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1.2884173853888315E-2</v>
      </c>
      <c r="G218" s="139">
        <f>IF($C$39=0,"",IF(C218="[for completion]","",IF(C218="","",C218/$C$39)))</f>
        <v>1.6177957532861477E-2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1.2884173853888315E-2</v>
      </c>
      <c r="G220" s="129">
        <f>SUM(G217:G219)</f>
        <v>1.6177957532861477E-2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3130</v>
      </c>
      <c r="E233" s="68"/>
      <c r="H233" s="49"/>
      <c r="L233" s="49"/>
      <c r="M233" s="49"/>
    </row>
    <row r="234" spans="1:14" outlineLevel="1" x14ac:dyDescent="0.25">
      <c r="A234" s="51" t="s">
        <v>360</v>
      </c>
      <c r="B234" s="66" t="s">
        <v>361</v>
      </c>
      <c r="C234" s="134">
        <v>-571.84659999999997</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83" zoomScale="80" zoomScaleNormal="80" workbookViewId="0">
      <selection activeCell="E197" sqref="E19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15322.92</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15322.92</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9933</v>
      </c>
      <c r="D28" s="133" t="s">
        <v>1206</v>
      </c>
      <c r="F28" s="133">
        <f>IF(AND(C28="[For completion]",D28="[For completion]"),"[For completion]",SUM(C28:D28))</f>
        <v>9933</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1.1275790000000001E-2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3132</v>
      </c>
      <c r="C99" s="127">
        <v>0.22016999000000001</v>
      </c>
      <c r="D99" s="127" t="s">
        <v>1206</v>
      </c>
      <c r="E99" s="127"/>
      <c r="F99" s="127">
        <f t="shared" ref="F99:F148" si="4">C99</f>
        <v>0.22016999000000001</v>
      </c>
      <c r="G99" s="51"/>
    </row>
    <row r="100" spans="1:7" x14ac:dyDescent="0.25">
      <c r="A100" s="51" t="s">
        <v>576</v>
      </c>
      <c r="B100" s="68" t="s">
        <v>3133</v>
      </c>
      <c r="C100" s="127">
        <v>4.4282540000000002E-2</v>
      </c>
      <c r="D100" s="127" t="s">
        <v>1206</v>
      </c>
      <c r="E100" s="127"/>
      <c r="F100" s="127">
        <f t="shared" si="4"/>
        <v>4.4282540000000002E-2</v>
      </c>
      <c r="G100" s="51"/>
    </row>
    <row r="101" spans="1:7" x14ac:dyDescent="0.25">
      <c r="A101" s="51" t="s">
        <v>577</v>
      </c>
      <c r="B101" s="68" t="s">
        <v>3134</v>
      </c>
      <c r="C101" s="127">
        <v>0.13274405</v>
      </c>
      <c r="D101" s="127" t="s">
        <v>1206</v>
      </c>
      <c r="E101" s="127"/>
      <c r="F101" s="127">
        <f t="shared" si="4"/>
        <v>0.13274405</v>
      </c>
      <c r="G101" s="51"/>
    </row>
    <row r="102" spans="1:7" x14ac:dyDescent="0.25">
      <c r="A102" s="51" t="s">
        <v>578</v>
      </c>
      <c r="B102" s="68" t="s">
        <v>3135</v>
      </c>
      <c r="C102" s="127">
        <v>1.708401E-2</v>
      </c>
      <c r="D102" s="127" t="s">
        <v>1206</v>
      </c>
      <c r="E102" s="127"/>
      <c r="F102" s="127">
        <f t="shared" si="4"/>
        <v>1.708401E-2</v>
      </c>
      <c r="G102" s="51"/>
    </row>
    <row r="103" spans="1:7" x14ac:dyDescent="0.25">
      <c r="A103" s="51" t="s">
        <v>579</v>
      </c>
      <c r="B103" s="68" t="s">
        <v>3136</v>
      </c>
      <c r="C103" s="127">
        <v>2.9786509999999999E-2</v>
      </c>
      <c r="D103" s="127" t="s">
        <v>1206</v>
      </c>
      <c r="E103" s="127"/>
      <c r="F103" s="127">
        <f t="shared" si="4"/>
        <v>2.9786509999999999E-2</v>
      </c>
      <c r="G103" s="51"/>
    </row>
    <row r="104" spans="1:7" x14ac:dyDescent="0.25">
      <c r="A104" s="51" t="s">
        <v>580</v>
      </c>
      <c r="B104" s="68" t="s">
        <v>3137</v>
      </c>
      <c r="C104" s="127">
        <v>3.6314569999999997E-2</v>
      </c>
      <c r="D104" s="127" t="s">
        <v>1206</v>
      </c>
      <c r="E104" s="127"/>
      <c r="F104" s="127">
        <f t="shared" si="4"/>
        <v>3.6314569999999997E-2</v>
      </c>
      <c r="G104" s="51"/>
    </row>
    <row r="105" spans="1:7" x14ac:dyDescent="0.25">
      <c r="A105" s="51" t="s">
        <v>581</v>
      </c>
      <c r="B105" s="68" t="s">
        <v>3138</v>
      </c>
      <c r="C105" s="127">
        <v>3.1160440000000001E-2</v>
      </c>
      <c r="D105" s="127" t="s">
        <v>1206</v>
      </c>
      <c r="E105" s="127"/>
      <c r="F105" s="127">
        <f t="shared" si="4"/>
        <v>3.1160440000000001E-2</v>
      </c>
      <c r="G105" s="51"/>
    </row>
    <row r="106" spans="1:7" x14ac:dyDescent="0.25">
      <c r="A106" s="51" t="s">
        <v>582</v>
      </c>
      <c r="B106" s="68" t="s">
        <v>3139</v>
      </c>
      <c r="C106" s="127">
        <v>7.4338100000000004E-2</v>
      </c>
      <c r="D106" s="127" t="s">
        <v>1206</v>
      </c>
      <c r="E106" s="127"/>
      <c r="F106" s="127">
        <f>C106</f>
        <v>7.4338100000000004E-2</v>
      </c>
      <c r="G106" s="51"/>
    </row>
    <row r="107" spans="1:7" x14ac:dyDescent="0.25">
      <c r="A107" s="51" t="s">
        <v>583</v>
      </c>
      <c r="B107" s="68" t="s">
        <v>3140</v>
      </c>
      <c r="C107" s="127">
        <v>4.9376410000000003E-2</v>
      </c>
      <c r="D107" s="127" t="s">
        <v>1206</v>
      </c>
      <c r="E107" s="127"/>
      <c r="F107" s="127">
        <f t="shared" si="4"/>
        <v>4.9376410000000003E-2</v>
      </c>
      <c r="G107" s="51"/>
    </row>
    <row r="108" spans="1:7" x14ac:dyDescent="0.25">
      <c r="A108" s="51" t="s">
        <v>584</v>
      </c>
      <c r="B108" s="68" t="s">
        <v>3141</v>
      </c>
      <c r="C108" s="127">
        <v>4.2118900000000001E-2</v>
      </c>
      <c r="D108" s="127" t="s">
        <v>1206</v>
      </c>
      <c r="E108" s="127"/>
      <c r="F108" s="127">
        <f t="shared" si="4"/>
        <v>4.2118900000000001E-2</v>
      </c>
      <c r="G108" s="51"/>
    </row>
    <row r="109" spans="1:7" x14ac:dyDescent="0.25">
      <c r="A109" s="51" t="s">
        <v>585</v>
      </c>
      <c r="B109" s="68" t="s">
        <v>3142</v>
      </c>
      <c r="C109" s="127">
        <v>4.7916670000000001E-2</v>
      </c>
      <c r="D109" s="127" t="s">
        <v>1206</v>
      </c>
      <c r="E109" s="127"/>
      <c r="F109" s="127">
        <f t="shared" si="4"/>
        <v>4.7916670000000001E-2</v>
      </c>
      <c r="G109" s="51"/>
    </row>
    <row r="110" spans="1:7" x14ac:dyDescent="0.25">
      <c r="A110" s="51" t="s">
        <v>586</v>
      </c>
      <c r="B110" s="68" t="s">
        <v>3143</v>
      </c>
      <c r="C110" s="127">
        <v>0.19760299000000001</v>
      </c>
      <c r="D110" s="127" t="s">
        <v>1206</v>
      </c>
      <c r="E110" s="127"/>
      <c r="F110" s="127">
        <f t="shared" si="4"/>
        <v>0.19760299000000001</v>
      </c>
      <c r="G110" s="51"/>
    </row>
    <row r="111" spans="1:7" x14ac:dyDescent="0.25">
      <c r="A111" s="51" t="s">
        <v>587</v>
      </c>
      <c r="B111" s="68" t="s">
        <v>3144</v>
      </c>
      <c r="C111" s="127">
        <v>3.5129140000000003E-2</v>
      </c>
      <c r="D111" s="127" t="s">
        <v>1206</v>
      </c>
      <c r="E111" s="127"/>
      <c r="F111" s="127">
        <f t="shared" si="4"/>
        <v>3.5129140000000003E-2</v>
      </c>
      <c r="G111" s="51"/>
    </row>
    <row r="112" spans="1:7" x14ac:dyDescent="0.25">
      <c r="A112" s="51" t="s">
        <v>588</v>
      </c>
      <c r="B112" s="68" t="s">
        <v>3145</v>
      </c>
      <c r="C112" s="127">
        <v>4.1975659999999998E-2</v>
      </c>
      <c r="D112" s="127" t="s">
        <v>1206</v>
      </c>
      <c r="E112" s="127"/>
      <c r="F112" s="127">
        <f t="shared" si="4"/>
        <v>4.1975659999999998E-2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2.5174744999999998E-2</v>
      </c>
      <c r="D170" s="127" t="s">
        <v>1206</v>
      </c>
      <c r="E170" s="128"/>
      <c r="F170" s="127">
        <f t="shared" ref="F170:F174" si="7">C170</f>
        <v>2.5174744999999998E-2</v>
      </c>
    </row>
    <row r="171" spans="1:7" x14ac:dyDescent="0.25">
      <c r="A171" s="51" t="s">
        <v>633</v>
      </c>
      <c r="B171" s="47" t="s">
        <v>3057</v>
      </c>
      <c r="C171" s="127">
        <v>5.5989719999999998E-3</v>
      </c>
      <c r="D171" s="127" t="s">
        <v>1206</v>
      </c>
      <c r="E171" s="128"/>
      <c r="F171" s="127">
        <f t="shared" si="7"/>
        <v>5.5989719999999998E-3</v>
      </c>
    </row>
    <row r="172" spans="1:7" x14ac:dyDescent="0.25">
      <c r="A172" s="51" t="s">
        <v>635</v>
      </c>
      <c r="B172" s="47" t="s">
        <v>3058</v>
      </c>
      <c r="C172" s="127">
        <v>0.34809561500000002</v>
      </c>
      <c r="D172" s="127" t="s">
        <v>1206</v>
      </c>
      <c r="E172" s="127"/>
      <c r="F172" s="127">
        <f t="shared" si="7"/>
        <v>0.34809561500000002</v>
      </c>
    </row>
    <row r="173" spans="1:7" x14ac:dyDescent="0.25">
      <c r="A173" s="51" t="s">
        <v>637</v>
      </c>
      <c r="B173" s="47" t="s">
        <v>3059</v>
      </c>
      <c r="C173" s="127">
        <v>0.167802648</v>
      </c>
      <c r="D173" s="127" t="s">
        <v>1206</v>
      </c>
      <c r="E173" s="127"/>
      <c r="F173" s="127">
        <f t="shared" si="7"/>
        <v>0.167802648</v>
      </c>
    </row>
    <row r="174" spans="1:7" x14ac:dyDescent="0.25">
      <c r="A174" s="51" t="s">
        <v>639</v>
      </c>
      <c r="B174" s="47" t="s">
        <v>3060</v>
      </c>
      <c r="C174" s="127">
        <v>0.45332802</v>
      </c>
      <c r="D174" s="127" t="s">
        <v>1206</v>
      </c>
      <c r="E174" s="127"/>
      <c r="F174" s="127">
        <f t="shared" si="7"/>
        <v>0.45332802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1542.6279999999999</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3146</v>
      </c>
      <c r="C190" s="132">
        <v>2390.3040000000001</v>
      </c>
      <c r="D190" s="133">
        <v>4557</v>
      </c>
      <c r="E190" s="65"/>
      <c r="F190" s="139">
        <f>IF($C$214=0,"",IF(C190="[for completion]","",IF(C190="","",C190/$C$214)))</f>
        <v>0.15599532230179872</v>
      </c>
      <c r="G190" s="139">
        <f>IF($D$214=0,"",IF(D190="[for completion]","",IF(D190="","",D190/$D$214)))</f>
        <v>0.45877378435517968</v>
      </c>
    </row>
    <row r="191" spans="1:7" x14ac:dyDescent="0.25">
      <c r="A191" s="51" t="s">
        <v>659</v>
      </c>
      <c r="B191" s="68" t="s">
        <v>3147</v>
      </c>
      <c r="C191" s="132">
        <v>3832.2950000000001</v>
      </c>
      <c r="D191" s="133">
        <v>2708</v>
      </c>
      <c r="E191" s="65"/>
      <c r="F191" s="139">
        <f t="shared" ref="F191:F213" si="9">IF($C$214=0,"",IF(C191="[for completion]","",IF(C191="","",C191/$C$214)))</f>
        <v>0.25010211825800049</v>
      </c>
      <c r="G191" s="139">
        <f t="shared" ref="G191:G213" si="10">IF($D$214=0,"",IF(D191="[for completion]","",IF(D191="","",D191/$D$214)))</f>
        <v>0.27262659820799356</v>
      </c>
    </row>
    <row r="192" spans="1:7" x14ac:dyDescent="0.25">
      <c r="A192" s="51" t="s">
        <v>660</v>
      </c>
      <c r="B192" s="68" t="s">
        <v>3148</v>
      </c>
      <c r="C192" s="132">
        <v>3223.2089999999998</v>
      </c>
      <c r="D192" s="133">
        <v>1345</v>
      </c>
      <c r="E192" s="65"/>
      <c r="F192" s="139">
        <f t="shared" si="9"/>
        <v>0.21035212542047299</v>
      </c>
      <c r="G192" s="139">
        <f t="shared" si="10"/>
        <v>0.13540722843048425</v>
      </c>
    </row>
    <row r="193" spans="1:7" x14ac:dyDescent="0.25">
      <c r="A193" s="51" t="s">
        <v>661</v>
      </c>
      <c r="B193" s="68" t="s">
        <v>3149</v>
      </c>
      <c r="C193" s="132">
        <v>5877.1130000000003</v>
      </c>
      <c r="D193" s="133">
        <v>1323</v>
      </c>
      <c r="E193" s="65"/>
      <c r="F193" s="139">
        <f t="shared" si="9"/>
        <v>0.38355043401972766</v>
      </c>
      <c r="G193" s="139">
        <f t="shared" si="10"/>
        <v>0.1331923890063425</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15322.921000000002</v>
      </c>
      <c r="D214" s="76">
        <f>SUM(D190:D213)</f>
        <v>9933</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0.60446440000000001</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2346.1410000000001</v>
      </c>
      <c r="D219" s="133">
        <v>3143</v>
      </c>
      <c r="F219" s="139">
        <f t="shared" ref="F219:F233" si="11">IF($C$227=0,"",IF(C219="[for completion]","",C219/$C$227))</f>
        <v>0.15311315948746593</v>
      </c>
      <c r="G219" s="139">
        <f t="shared" ref="G219:G233" si="12">IF($D$227=0,"",IF(D219="[for completion]","",D219/$D$227))</f>
        <v>0.31642001409443271</v>
      </c>
    </row>
    <row r="220" spans="1:7" x14ac:dyDescent="0.25">
      <c r="A220" s="51" t="s">
        <v>689</v>
      </c>
      <c r="B220" s="51" t="s">
        <v>690</v>
      </c>
      <c r="C220" s="132">
        <v>1633.1010000000001</v>
      </c>
      <c r="D220" s="133">
        <v>1134</v>
      </c>
      <c r="F220" s="139">
        <f t="shared" si="11"/>
        <v>0.10657895406633279</v>
      </c>
      <c r="G220" s="139">
        <f t="shared" si="12"/>
        <v>0.11416490486257928</v>
      </c>
    </row>
    <row r="221" spans="1:7" x14ac:dyDescent="0.25">
      <c r="A221" s="51" t="s">
        <v>691</v>
      </c>
      <c r="B221" s="51" t="s">
        <v>692</v>
      </c>
      <c r="C221" s="132">
        <v>2301.4789999999998</v>
      </c>
      <c r="D221" s="133">
        <v>1376</v>
      </c>
      <c r="F221" s="139">
        <f t="shared" si="11"/>
        <v>0.15019844126335696</v>
      </c>
      <c r="G221" s="139">
        <f t="shared" si="12"/>
        <v>0.13852813852813853</v>
      </c>
    </row>
    <row r="222" spans="1:7" x14ac:dyDescent="0.25">
      <c r="A222" s="51" t="s">
        <v>693</v>
      </c>
      <c r="B222" s="51" t="s">
        <v>694</v>
      </c>
      <c r="C222" s="132">
        <v>2987.31</v>
      </c>
      <c r="D222" s="133">
        <v>1555</v>
      </c>
      <c r="F222" s="139">
        <f t="shared" si="11"/>
        <v>0.19495694098031696</v>
      </c>
      <c r="G222" s="139">
        <f t="shared" si="12"/>
        <v>0.15654887747911003</v>
      </c>
    </row>
    <row r="223" spans="1:7" x14ac:dyDescent="0.25">
      <c r="A223" s="51" t="s">
        <v>695</v>
      </c>
      <c r="B223" s="51" t="s">
        <v>696</v>
      </c>
      <c r="C223" s="132">
        <v>6054.8909999999996</v>
      </c>
      <c r="D223" s="133">
        <v>2725</v>
      </c>
      <c r="F223" s="139">
        <f t="shared" si="11"/>
        <v>0.39515250420252745</v>
      </c>
      <c r="G223" s="139">
        <f t="shared" si="12"/>
        <v>0.27433806503573943</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15322.921999999999</v>
      </c>
      <c r="D227" s="133">
        <f>SUM(D219:D226)</f>
        <v>9933</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8" zoomScale="80" zoomScaleNormal="80" workbookViewId="0">
      <selection activeCell="D35" sqref="D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15" sqref="C1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3125</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5" sqref="L15"/>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44" zoomScale="80" zoomScaleNormal="80" workbookViewId="0">
      <selection activeCell="F67" sqref="F6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3118</v>
      </c>
      <c r="D23" s="51" t="s">
        <v>3119</v>
      </c>
      <c r="E23" s="57"/>
      <c r="F23" s="57"/>
      <c r="G23" s="57"/>
      <c r="H23" s="49"/>
      <c r="L23" s="49"/>
      <c r="M23" s="49"/>
    </row>
    <row r="24" spans="1:13" x14ac:dyDescent="0.25">
      <c r="A24" s="51" t="s">
        <v>1506</v>
      </c>
      <c r="B24" s="68" t="s">
        <v>1505</v>
      </c>
      <c r="C24" s="233" t="s">
        <v>3120</v>
      </c>
      <c r="D24" s="233" t="s">
        <v>3121</v>
      </c>
      <c r="E24" s="57"/>
      <c r="F24" s="57"/>
      <c r="G24" s="57"/>
      <c r="H24" s="49"/>
      <c r="L24" s="49"/>
      <c r="M24" s="49"/>
    </row>
    <row r="25" spans="1:13" ht="30" outlineLevel="1" x14ac:dyDescent="0.25">
      <c r="A25" s="51" t="s">
        <v>1437</v>
      </c>
      <c r="B25" s="66" t="s">
        <v>2619</v>
      </c>
      <c r="C25" s="233" t="s">
        <v>3122</v>
      </c>
      <c r="D25" s="233" t="s">
        <v>3123</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3124</v>
      </c>
      <c r="C35" s="233" t="s">
        <v>1206</v>
      </c>
      <c r="D35" s="233" t="s">
        <v>3131</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5.1513229999999997</v>
      </c>
      <c r="H75" s="49"/>
    </row>
    <row r="76" spans="1:14" x14ac:dyDescent="0.25">
      <c r="A76" s="51" t="s">
        <v>1488</v>
      </c>
      <c r="B76" s="51" t="s">
        <v>3055</v>
      </c>
      <c r="C76" s="225">
        <v>20.31401</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3.1854409000000002E-3</v>
      </c>
      <c r="D82" s="233" t="s">
        <v>1206</v>
      </c>
      <c r="E82" s="233" t="s">
        <v>1206</v>
      </c>
      <c r="F82" s="233" t="s">
        <v>1206</v>
      </c>
      <c r="G82" s="235">
        <f>C82</f>
        <v>3.1854409000000002E-3</v>
      </c>
      <c r="H82" s="49"/>
    </row>
    <row r="83" spans="1:8" x14ac:dyDescent="0.25">
      <c r="A83" s="51" t="s">
        <v>1495</v>
      </c>
      <c r="B83" s="51" t="s">
        <v>1511</v>
      </c>
      <c r="C83" s="234">
        <v>2.115144E-4</v>
      </c>
      <c r="D83" s="233" t="s">
        <v>1206</v>
      </c>
      <c r="E83" s="233" t="s">
        <v>1206</v>
      </c>
      <c r="F83" s="233" t="s">
        <v>1206</v>
      </c>
      <c r="G83" s="235">
        <f>C83</f>
        <v>2.115144E-4</v>
      </c>
      <c r="H83" s="49"/>
    </row>
    <row r="84" spans="1:8" x14ac:dyDescent="0.25">
      <c r="A84" s="51" t="s">
        <v>1496</v>
      </c>
      <c r="B84" s="51" t="s">
        <v>1509</v>
      </c>
      <c r="C84" s="235">
        <v>0</v>
      </c>
      <c r="D84" s="233" t="s">
        <v>1206</v>
      </c>
      <c r="E84" s="233" t="s">
        <v>1206</v>
      </c>
      <c r="F84" s="233" t="s">
        <v>1206</v>
      </c>
      <c r="G84" s="235">
        <f>C84</f>
        <v>0</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D33" sqref="D3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2024-01-18T12:04:58Z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2024-01-18T12:04:58Z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