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codeName="ThisWorkbook"/>
  <mc:AlternateContent xmlns:mc="http://schemas.openxmlformats.org/markup-compatibility/2006">
    <mc:Choice Requires="x15">
      <x15ac:absPath xmlns:x15ac="http://schemas.microsoft.com/office/spreadsheetml/2010/11/ac" url="C:\Users\LREHOVA\Desktop\JIRA_Změny\"/>
    </mc:Choice>
  </mc:AlternateContent>
  <xr:revisionPtr revIDLastSave="0" documentId="8_{49B62568-405E-4832-997A-C090B4EC9EB7}" xr6:coauthVersionLast="47" xr6:coauthVersionMax="47" xr10:uidLastSave="{00000000-0000-0000-0000-000000000000}"/>
  <bookViews>
    <workbookView xWindow="-108" yWindow="-108" windowWidth="23256" windowHeight="12576" tabRatio="659" firstSheet="2" activeTab="3" xr2:uid="{00000000-000D-0000-FFFF-FFFF00000000}"/>
  </bookViews>
  <sheets>
    <sheet name="DTI_DSTI_KOMPLETNÍ orig" sheetId="7" state="veryHidden" r:id="rId1"/>
    <sheet name="NÁRŮST SAZBY O 2%" sheetId="4" state="veryHidden" r:id="rId2"/>
    <sheet name="NÁRŮST SAZBY O 2% " sheetId="5" r:id="rId3"/>
    <sheet name="DTI_DSTI_KOMPLETNÍ ODEČET" sheetId="8" r:id="rId4"/>
    <sheet name="Metoda volných prostředků" sheetId="9" r:id="rId5"/>
    <sheet name="DTI_DSTI_JEDNODUCHÁ" sheetId="1" state="veryHidden" r:id="rId6"/>
    <sheet name="Parametry" sheetId="6" state="veryHidden" r:id="rId7"/>
  </sheets>
  <definedNames>
    <definedName name="DSTI_Zluta">Parametry!$B$17</definedName>
    <definedName name="DTI_Zluta">Parametry!$B$19</definedName>
    <definedName name="Limit_DSTI">Parametry!$B$16</definedName>
    <definedName name="Limit_DSTI_jednoducha">Parametry!$B$21</definedName>
    <definedName name="Limit_DSTI2">Parametry!$B$23</definedName>
    <definedName name="Limit_DTI">Parametry!$B$18</definedName>
    <definedName name="Limit_DTI_jednoducha">Parametry!$B$22</definedName>
    <definedName name="Min_Rezerva">Parametry!$B$24</definedName>
    <definedName name="Navyseni">'NÁRŮST SAZBY O 2% '!$M$5</definedName>
    <definedName name="_xlnm.Print_Area" localSheetId="5">DTI_DSTI_JEDNODUCHÁ!$A$1:$G$40</definedName>
    <definedName name="_xlnm.Print_Area" localSheetId="3">'DTI_DSTI_KOMPLETNÍ ODEČET'!$A$1:$G$60</definedName>
    <definedName name="_xlnm.Print_Area" localSheetId="0">'DTI_DSTI_KOMPLETNÍ orig'!$A$1:$G$57</definedName>
    <definedName name="zaokr">Parametry!$B$12</definedName>
    <definedName name="ZivMin">Parametry!$B$20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9" i="5" l="1"/>
  <c r="Q9" i="5"/>
  <c r="S6" i="5"/>
  <c r="R8" i="5"/>
  <c r="I9" i="9"/>
  <c r="G9" i="9"/>
  <c r="I11" i="9"/>
  <c r="G11" i="9"/>
  <c r="C34" i="8"/>
  <c r="K5" i="8"/>
  <c r="G31" i="8"/>
  <c r="E31" i="8"/>
  <c r="C31" i="8"/>
  <c r="N36" i="5"/>
  <c r="J8" i="5"/>
  <c r="J16" i="5"/>
  <c r="R25" i="5" s="1"/>
  <c r="K5" i="9"/>
  <c r="D16" i="5"/>
  <c r="J14" i="5"/>
  <c r="J15" i="5"/>
  <c r="J13" i="5"/>
  <c r="E13" i="5" s="1"/>
  <c r="J9" i="5"/>
  <c r="B16" i="6"/>
  <c r="K6" i="9"/>
  <c r="K7" i="9"/>
  <c r="K8" i="9"/>
  <c r="AD13" i="8"/>
  <c r="AB13" i="8"/>
  <c r="AC13" i="8"/>
  <c r="AB8" i="8"/>
  <c r="AC8" i="8"/>
  <c r="AD8" i="8" s="1"/>
  <c r="AB9" i="8"/>
  <c r="AB15" i="8" s="1"/>
  <c r="G46" i="8"/>
  <c r="E46" i="8"/>
  <c r="G34" i="8"/>
  <c r="E34" i="8"/>
  <c r="G33" i="8"/>
  <c r="E33" i="8"/>
  <c r="C33" i="8"/>
  <c r="G32" i="8"/>
  <c r="G36" i="8" s="1"/>
  <c r="E32" i="8"/>
  <c r="E37" i="8" s="1"/>
  <c r="C32" i="8"/>
  <c r="G19" i="8"/>
  <c r="E19" i="8"/>
  <c r="C19" i="8"/>
  <c r="B22" i="6"/>
  <c r="B21" i="6"/>
  <c r="Q20" i="5"/>
  <c r="R20" i="5" s="1"/>
  <c r="S20" i="5" s="1"/>
  <c r="K13" i="5"/>
  <c r="L13" i="5" s="1"/>
  <c r="G25" i="7"/>
  <c r="E25" i="7"/>
  <c r="C25" i="7"/>
  <c r="G24" i="7"/>
  <c r="E24" i="7"/>
  <c r="C24" i="7"/>
  <c r="G23" i="7"/>
  <c r="E23" i="7"/>
  <c r="E28" i="7"/>
  <c r="C23" i="7"/>
  <c r="G11" i="7"/>
  <c r="E11" i="7"/>
  <c r="C11" i="7"/>
  <c r="G28" i="7"/>
  <c r="E30" i="7"/>
  <c r="E31" i="7"/>
  <c r="C27" i="7"/>
  <c r="E27" i="7"/>
  <c r="G27" i="7"/>
  <c r="C28" i="7"/>
  <c r="G18" i="1"/>
  <c r="C33" i="7"/>
  <c r="E17" i="1"/>
  <c r="E18" i="1"/>
  <c r="C18" i="1"/>
  <c r="C17" i="1"/>
  <c r="X2" i="5"/>
  <c r="W2" i="5"/>
  <c r="Z2" i="5" s="1"/>
  <c r="M3" i="5"/>
  <c r="M5" i="5"/>
  <c r="AB10" i="8" s="1"/>
  <c r="AB11" i="8" s="1"/>
  <c r="AB12" i="8" s="1"/>
  <c r="X417" i="5"/>
  <c r="AD417" i="5"/>
  <c r="X418" i="5"/>
  <c r="AD418" i="5"/>
  <c r="X419" i="5"/>
  <c r="AD419" i="5"/>
  <c r="X420" i="5"/>
  <c r="AD420" i="5"/>
  <c r="X421" i="5"/>
  <c r="AD421" i="5"/>
  <c r="X422" i="5"/>
  <c r="AD422" i="5"/>
  <c r="X423" i="5"/>
  <c r="AD423" i="5"/>
  <c r="X424" i="5"/>
  <c r="AD424" i="5"/>
  <c r="X425" i="5"/>
  <c r="AD425" i="5"/>
  <c r="X426" i="5"/>
  <c r="AD426" i="5"/>
  <c r="X427" i="5"/>
  <c r="AD427" i="5"/>
  <c r="X428" i="5"/>
  <c r="AD428" i="5"/>
  <c r="X429" i="5"/>
  <c r="AD429" i="5"/>
  <c r="X430" i="5"/>
  <c r="AD430" i="5"/>
  <c r="X431" i="5"/>
  <c r="AD431" i="5"/>
  <c r="X432" i="5"/>
  <c r="AD432" i="5"/>
  <c r="X433" i="5"/>
  <c r="AD433" i="5"/>
  <c r="X434" i="5"/>
  <c r="AD434" i="5"/>
  <c r="X435" i="5"/>
  <c r="AD435" i="5"/>
  <c r="X436" i="5"/>
  <c r="AD436" i="5"/>
  <c r="X437" i="5"/>
  <c r="AD437" i="5"/>
  <c r="X438" i="5"/>
  <c r="AD438" i="5"/>
  <c r="X439" i="5"/>
  <c r="AD439" i="5"/>
  <c r="X440" i="5"/>
  <c r="AD440" i="5"/>
  <c r="X441" i="5"/>
  <c r="AD441" i="5"/>
  <c r="X442" i="5"/>
  <c r="AD442" i="5"/>
  <c r="X443" i="5"/>
  <c r="AD443" i="5"/>
  <c r="X444" i="5"/>
  <c r="AD444" i="5"/>
  <c r="X445" i="5"/>
  <c r="AD445" i="5"/>
  <c r="X446" i="5"/>
  <c r="AD446" i="5"/>
  <c r="X447" i="5"/>
  <c r="AD447" i="5"/>
  <c r="X448" i="5"/>
  <c r="AD448" i="5"/>
  <c r="X449" i="5"/>
  <c r="AD449" i="5"/>
  <c r="X450" i="5"/>
  <c r="AD450" i="5"/>
  <c r="X451" i="5"/>
  <c r="AD451" i="5"/>
  <c r="X452" i="5"/>
  <c r="AD452" i="5"/>
  <c r="X453" i="5"/>
  <c r="AD453" i="5"/>
  <c r="X454" i="5"/>
  <c r="AD454" i="5"/>
  <c r="X455" i="5"/>
  <c r="AD455" i="5"/>
  <c r="X456" i="5"/>
  <c r="AD456" i="5"/>
  <c r="X457" i="5"/>
  <c r="AD457" i="5"/>
  <c r="X458" i="5"/>
  <c r="AD458" i="5"/>
  <c r="X459" i="5"/>
  <c r="AD459" i="5"/>
  <c r="X460" i="5"/>
  <c r="AD460" i="5"/>
  <c r="X461" i="5"/>
  <c r="AD461" i="5"/>
  <c r="X462" i="5"/>
  <c r="AD462" i="5"/>
  <c r="X463" i="5"/>
  <c r="AD463" i="5"/>
  <c r="X464" i="5"/>
  <c r="AD464" i="5"/>
  <c r="X465" i="5"/>
  <c r="AD465" i="5"/>
  <c r="X466" i="5"/>
  <c r="AD466" i="5"/>
  <c r="X467" i="5"/>
  <c r="AD467" i="5"/>
  <c r="X468" i="5"/>
  <c r="AD468" i="5"/>
  <c r="X469" i="5"/>
  <c r="AD469" i="5"/>
  <c r="X470" i="5"/>
  <c r="AD470" i="5"/>
  <c r="X471" i="5"/>
  <c r="AD471" i="5"/>
  <c r="X472" i="5"/>
  <c r="AD472" i="5"/>
  <c r="X473" i="5"/>
  <c r="AD473" i="5"/>
  <c r="X474" i="5"/>
  <c r="AD474" i="5"/>
  <c r="X475" i="5"/>
  <c r="AD475" i="5"/>
  <c r="X476" i="5"/>
  <c r="AD476" i="5"/>
  <c r="X477" i="5"/>
  <c r="AD477" i="5"/>
  <c r="X478" i="5"/>
  <c r="AD478" i="5"/>
  <c r="X479" i="5"/>
  <c r="AD479" i="5"/>
  <c r="X480" i="5"/>
  <c r="AD480" i="5"/>
  <c r="X481" i="5"/>
  <c r="AD481" i="5"/>
  <c r="X482" i="5"/>
  <c r="AD482" i="5"/>
  <c r="X483" i="5"/>
  <c r="AD483" i="5"/>
  <c r="X484" i="5"/>
  <c r="AD484" i="5"/>
  <c r="X485" i="5"/>
  <c r="AD485" i="5"/>
  <c r="X486" i="5"/>
  <c r="AD486" i="5"/>
  <c r="X487" i="5"/>
  <c r="AD487" i="5"/>
  <c r="X488" i="5"/>
  <c r="AD488" i="5"/>
  <c r="X489" i="5"/>
  <c r="AD489" i="5"/>
  <c r="X490" i="5"/>
  <c r="AD490" i="5"/>
  <c r="X491" i="5"/>
  <c r="AD491" i="5"/>
  <c r="X492" i="5"/>
  <c r="AD492" i="5"/>
  <c r="X493" i="5"/>
  <c r="AD493" i="5"/>
  <c r="X494" i="5"/>
  <c r="AD494" i="5"/>
  <c r="X495" i="5"/>
  <c r="AD495" i="5"/>
  <c r="X496" i="5"/>
  <c r="AD496" i="5"/>
  <c r="X497" i="5"/>
  <c r="AD497" i="5"/>
  <c r="X498" i="5"/>
  <c r="AD498" i="5"/>
  <c r="X499" i="5"/>
  <c r="AD499" i="5"/>
  <c r="X500" i="5"/>
  <c r="AD500" i="5"/>
  <c r="X501" i="5"/>
  <c r="AD501" i="5"/>
  <c r="X502" i="5"/>
  <c r="AD502" i="5"/>
  <c r="X503" i="5"/>
  <c r="AD503" i="5"/>
  <c r="X504" i="5"/>
  <c r="AD504" i="5"/>
  <c r="X505" i="5"/>
  <c r="AD505" i="5"/>
  <c r="X506" i="5"/>
  <c r="AD506" i="5"/>
  <c r="X507" i="5"/>
  <c r="AD507" i="5"/>
  <c r="X508" i="5"/>
  <c r="AD508" i="5"/>
  <c r="X509" i="5"/>
  <c r="AD509" i="5"/>
  <c r="X510" i="5"/>
  <c r="AD510" i="5"/>
  <c r="X511" i="5"/>
  <c r="AD511" i="5"/>
  <c r="X512" i="5"/>
  <c r="AD512" i="5"/>
  <c r="X513" i="5"/>
  <c r="AD513" i="5"/>
  <c r="X514" i="5"/>
  <c r="AD514" i="5"/>
  <c r="X515" i="5"/>
  <c r="AD515" i="5"/>
  <c r="X516" i="5"/>
  <c r="AD516" i="5"/>
  <c r="X517" i="5"/>
  <c r="AD517" i="5"/>
  <c r="X518" i="5"/>
  <c r="AD518" i="5"/>
  <c r="X519" i="5"/>
  <c r="AD519" i="5"/>
  <c r="X520" i="5"/>
  <c r="AD520" i="5"/>
  <c r="X521" i="5"/>
  <c r="AD521" i="5"/>
  <c r="X522" i="5"/>
  <c r="AD522" i="5"/>
  <c r="X523" i="5"/>
  <c r="AD523" i="5"/>
  <c r="X524" i="5"/>
  <c r="AD524" i="5"/>
  <c r="X525" i="5"/>
  <c r="AD525" i="5"/>
  <c r="X526" i="5"/>
  <c r="AD526" i="5"/>
  <c r="X527" i="5"/>
  <c r="AD527" i="5"/>
  <c r="X528" i="5"/>
  <c r="AD528" i="5"/>
  <c r="X529" i="5"/>
  <c r="AD529" i="5"/>
  <c r="X530" i="5"/>
  <c r="AD530" i="5"/>
  <c r="X531" i="5"/>
  <c r="AD531" i="5"/>
  <c r="X532" i="5"/>
  <c r="AD532" i="5"/>
  <c r="X533" i="5"/>
  <c r="AD533" i="5"/>
  <c r="X534" i="5"/>
  <c r="AD534" i="5"/>
  <c r="X535" i="5"/>
  <c r="AD535" i="5"/>
  <c r="X536" i="5"/>
  <c r="AD536" i="5"/>
  <c r="X537" i="5"/>
  <c r="AD537" i="5"/>
  <c r="X538" i="5"/>
  <c r="AD538" i="5"/>
  <c r="X539" i="5"/>
  <c r="AD539" i="5"/>
  <c r="X540" i="5"/>
  <c r="AD540" i="5"/>
  <c r="X541" i="5"/>
  <c r="AD541" i="5"/>
  <c r="X542" i="5"/>
  <c r="AD542" i="5"/>
  <c r="X543" i="5"/>
  <c r="AD543" i="5"/>
  <c r="X544" i="5"/>
  <c r="AD544" i="5"/>
  <c r="X545" i="5"/>
  <c r="AD545" i="5"/>
  <c r="X546" i="5"/>
  <c r="AD546" i="5"/>
  <c r="X395" i="5"/>
  <c r="AD395" i="5"/>
  <c r="X396" i="5"/>
  <c r="AD396" i="5"/>
  <c r="X397" i="5"/>
  <c r="AD397" i="5"/>
  <c r="X398" i="5"/>
  <c r="AD398" i="5"/>
  <c r="X399" i="5"/>
  <c r="AD399" i="5"/>
  <c r="X400" i="5"/>
  <c r="AD400" i="5"/>
  <c r="X401" i="5"/>
  <c r="AD401" i="5"/>
  <c r="X402" i="5"/>
  <c r="AD402" i="5"/>
  <c r="X403" i="5"/>
  <c r="AD403" i="5"/>
  <c r="X404" i="5"/>
  <c r="AD404" i="5"/>
  <c r="X405" i="5"/>
  <c r="AD405" i="5"/>
  <c r="X406" i="5"/>
  <c r="AD406" i="5"/>
  <c r="X407" i="5"/>
  <c r="AD407" i="5"/>
  <c r="X408" i="5"/>
  <c r="AD408" i="5"/>
  <c r="X409" i="5"/>
  <c r="AD409" i="5"/>
  <c r="X410" i="5"/>
  <c r="AD410" i="5"/>
  <c r="X411" i="5"/>
  <c r="AD411" i="5"/>
  <c r="X412" i="5"/>
  <c r="AD412" i="5"/>
  <c r="X413" i="5"/>
  <c r="AD413" i="5"/>
  <c r="X414" i="5"/>
  <c r="AD414" i="5"/>
  <c r="X415" i="5"/>
  <c r="AD415" i="5"/>
  <c r="X416" i="5"/>
  <c r="AD416" i="5"/>
  <c r="X384" i="5"/>
  <c r="AD384" i="5"/>
  <c r="X385" i="5"/>
  <c r="AD385" i="5"/>
  <c r="X386" i="5"/>
  <c r="AD386" i="5"/>
  <c r="X387" i="5"/>
  <c r="AD387" i="5"/>
  <c r="X388" i="5"/>
  <c r="AD388" i="5"/>
  <c r="X389" i="5"/>
  <c r="AD389" i="5"/>
  <c r="X390" i="5"/>
  <c r="AD390" i="5"/>
  <c r="X391" i="5"/>
  <c r="AD391" i="5"/>
  <c r="X392" i="5"/>
  <c r="AD392" i="5"/>
  <c r="X393" i="5"/>
  <c r="AD393" i="5"/>
  <c r="X394" i="5"/>
  <c r="AD394" i="5"/>
  <c r="X364" i="5"/>
  <c r="AD364" i="5"/>
  <c r="X365" i="5"/>
  <c r="AD365" i="5"/>
  <c r="X366" i="5"/>
  <c r="AD366" i="5"/>
  <c r="X367" i="5"/>
  <c r="AD367" i="5"/>
  <c r="X368" i="5"/>
  <c r="AD368" i="5"/>
  <c r="X369" i="5"/>
  <c r="AD369" i="5"/>
  <c r="X370" i="5"/>
  <c r="AD370" i="5"/>
  <c r="X371" i="5"/>
  <c r="AD371" i="5"/>
  <c r="X372" i="5"/>
  <c r="AD372" i="5"/>
  <c r="X373" i="5"/>
  <c r="AD373" i="5"/>
  <c r="X374" i="5"/>
  <c r="AD374" i="5"/>
  <c r="X375" i="5"/>
  <c r="AD375" i="5"/>
  <c r="X376" i="5"/>
  <c r="AD376" i="5"/>
  <c r="X377" i="5"/>
  <c r="AD377" i="5"/>
  <c r="X378" i="5"/>
  <c r="AD378" i="5"/>
  <c r="X379" i="5"/>
  <c r="AD379" i="5"/>
  <c r="X380" i="5"/>
  <c r="AD380" i="5"/>
  <c r="X381" i="5"/>
  <c r="AD381" i="5"/>
  <c r="X382" i="5"/>
  <c r="AD382" i="5"/>
  <c r="X383" i="5"/>
  <c r="AD383" i="5"/>
  <c r="E9" i="5"/>
  <c r="N13" i="5"/>
  <c r="AD3" i="5"/>
  <c r="AF3" i="5"/>
  <c r="AD4" i="5"/>
  <c r="AF4" i="5" s="1"/>
  <c r="AD5" i="5"/>
  <c r="AF5" i="5" s="1"/>
  <c r="AD6" i="5"/>
  <c r="AF6" i="5" s="1"/>
  <c r="AD7" i="5"/>
  <c r="AF7" i="5" s="1"/>
  <c r="AD8" i="5"/>
  <c r="AF8" i="5" s="1"/>
  <c r="AD9" i="5"/>
  <c r="AF9" i="5" s="1"/>
  <c r="AD10" i="5"/>
  <c r="AF10" i="5" s="1"/>
  <c r="AD11" i="5"/>
  <c r="AF11" i="5" s="1"/>
  <c r="AD12" i="5"/>
  <c r="AF12" i="5" s="1"/>
  <c r="AD13" i="5"/>
  <c r="AF13" i="5" s="1"/>
  <c r="AD14" i="5"/>
  <c r="AF14" i="5" s="1"/>
  <c r="AD15" i="5"/>
  <c r="AF15" i="5" s="1"/>
  <c r="AD16" i="5"/>
  <c r="AF16" i="5" s="1"/>
  <c r="AD17" i="5"/>
  <c r="AD19" i="5"/>
  <c r="AF19" i="5" s="1"/>
  <c r="AD20" i="5"/>
  <c r="AF20" i="5" s="1"/>
  <c r="AD21" i="5"/>
  <c r="AD22" i="5"/>
  <c r="AD23" i="5"/>
  <c r="AF23" i="5" s="1"/>
  <c r="AD24" i="5"/>
  <c r="AF24" i="5" s="1"/>
  <c r="AD25" i="5"/>
  <c r="AF25" i="5" s="1"/>
  <c r="AD26" i="5"/>
  <c r="AF26" i="5" s="1"/>
  <c r="AD27" i="5"/>
  <c r="AF27" i="5" s="1"/>
  <c r="AD28" i="5"/>
  <c r="AF28" i="5" s="1"/>
  <c r="AD29" i="5"/>
  <c r="AD30" i="5"/>
  <c r="AF30" i="5" s="1"/>
  <c r="AD31" i="5"/>
  <c r="AF31" i="5" s="1"/>
  <c r="AD32" i="5"/>
  <c r="AF32" i="5" s="1"/>
  <c r="AD33" i="5"/>
  <c r="AF33" i="5" s="1"/>
  <c r="AD34" i="5"/>
  <c r="AF34" i="5" s="1"/>
  <c r="AD35" i="5"/>
  <c r="AF35" i="5" s="1"/>
  <c r="AD36" i="5"/>
  <c r="AF36" i="5" s="1"/>
  <c r="AD37" i="5"/>
  <c r="AD38" i="5"/>
  <c r="AF38" i="5" s="1"/>
  <c r="AD39" i="5"/>
  <c r="AF39" i="5" s="1"/>
  <c r="AD40" i="5"/>
  <c r="AF40" i="5" s="1"/>
  <c r="AD41" i="5"/>
  <c r="AF41" i="5" s="1"/>
  <c r="AD42" i="5"/>
  <c r="AF42" i="5" s="1"/>
  <c r="AD43" i="5"/>
  <c r="AF43" i="5" s="1"/>
  <c r="AD44" i="5"/>
  <c r="AF44" i="5" s="1"/>
  <c r="AD45" i="5"/>
  <c r="AD46" i="5"/>
  <c r="AF46" i="5" s="1"/>
  <c r="AD47" i="5"/>
  <c r="AF47" i="5" s="1"/>
  <c r="AD48" i="5"/>
  <c r="AF48" i="5" s="1"/>
  <c r="AD49" i="5"/>
  <c r="AF49" i="5" s="1"/>
  <c r="AD50" i="5"/>
  <c r="AF50" i="5" s="1"/>
  <c r="AD51" i="5"/>
  <c r="AF51" i="5" s="1"/>
  <c r="AD52" i="5"/>
  <c r="AF52" i="5" s="1"/>
  <c r="AD53" i="5"/>
  <c r="AF53" i="5" s="1"/>
  <c r="AD54" i="5"/>
  <c r="AF54" i="5" s="1"/>
  <c r="AD55" i="5"/>
  <c r="AF55" i="5" s="1"/>
  <c r="AD56" i="5"/>
  <c r="AF56" i="5" s="1"/>
  <c r="AD57" i="5"/>
  <c r="AF57" i="5" s="1"/>
  <c r="AD58" i="5"/>
  <c r="AF58" i="5" s="1"/>
  <c r="AD59" i="5"/>
  <c r="AF59" i="5" s="1"/>
  <c r="AD60" i="5"/>
  <c r="AF60" i="5" s="1"/>
  <c r="AD61" i="5"/>
  <c r="AD62" i="5"/>
  <c r="AF62" i="5" s="1"/>
  <c r="AD63" i="5"/>
  <c r="AF63" i="5" s="1"/>
  <c r="AD64" i="5"/>
  <c r="AF64" i="5" s="1"/>
  <c r="AD65" i="5"/>
  <c r="AF65" i="5" s="1"/>
  <c r="AD66" i="5"/>
  <c r="AF66" i="5" s="1"/>
  <c r="AD67" i="5"/>
  <c r="AF67" i="5" s="1"/>
  <c r="AD68" i="5"/>
  <c r="AF68" i="5" s="1"/>
  <c r="AD69" i="5"/>
  <c r="AF69" i="5" s="1"/>
  <c r="AD70" i="5"/>
  <c r="AF70" i="5" s="1"/>
  <c r="AD71" i="5"/>
  <c r="AF71" i="5" s="1"/>
  <c r="AD72" i="5"/>
  <c r="AF72" i="5" s="1"/>
  <c r="AD73" i="5"/>
  <c r="AF73" i="5" s="1"/>
  <c r="AD74" i="5"/>
  <c r="AF74" i="5" s="1"/>
  <c r="AD75" i="5"/>
  <c r="AF75" i="5" s="1"/>
  <c r="AD76" i="5"/>
  <c r="AF76" i="5" s="1"/>
  <c r="AD77" i="5"/>
  <c r="AF77" i="5" s="1"/>
  <c r="AD78" i="5"/>
  <c r="AF78" i="5" s="1"/>
  <c r="AD79" i="5"/>
  <c r="AF79" i="5" s="1"/>
  <c r="AD80" i="5"/>
  <c r="AF80" i="5" s="1"/>
  <c r="AD81" i="5"/>
  <c r="AF81" i="5" s="1"/>
  <c r="AD82" i="5"/>
  <c r="AF82" i="5" s="1"/>
  <c r="AD83" i="5"/>
  <c r="AF83" i="5" s="1"/>
  <c r="AD84" i="5"/>
  <c r="AF84" i="5" s="1"/>
  <c r="AD85" i="5"/>
  <c r="AD86" i="5"/>
  <c r="AF86" i="5" s="1"/>
  <c r="AD87" i="5"/>
  <c r="AF87" i="5" s="1"/>
  <c r="AD88" i="5"/>
  <c r="AF88" i="5" s="1"/>
  <c r="AD89" i="5"/>
  <c r="AF89" i="5" s="1"/>
  <c r="AD90" i="5"/>
  <c r="AF90" i="5" s="1"/>
  <c r="AD91" i="5"/>
  <c r="AF91" i="5" s="1"/>
  <c r="AD92" i="5"/>
  <c r="AF92" i="5" s="1"/>
  <c r="AD93" i="5"/>
  <c r="AF93" i="5" s="1"/>
  <c r="AD94" i="5"/>
  <c r="AF94" i="5" s="1"/>
  <c r="AD95" i="5"/>
  <c r="AF95" i="5" s="1"/>
  <c r="AD96" i="5"/>
  <c r="AF96" i="5" s="1"/>
  <c r="AD97" i="5"/>
  <c r="AF97" i="5" s="1"/>
  <c r="AD98" i="5"/>
  <c r="AF98" i="5" s="1"/>
  <c r="AD99" i="5"/>
  <c r="AF99" i="5" s="1"/>
  <c r="AD100" i="5"/>
  <c r="AF100" i="5" s="1"/>
  <c r="AD101" i="5"/>
  <c r="AF101" i="5" s="1"/>
  <c r="AD102" i="5"/>
  <c r="AF102" i="5" s="1"/>
  <c r="AD103" i="5"/>
  <c r="AF103" i="5" s="1"/>
  <c r="AD104" i="5"/>
  <c r="AD105" i="5"/>
  <c r="AF105" i="5" s="1"/>
  <c r="AD106" i="5"/>
  <c r="AF106" i="5" s="1"/>
  <c r="AD107" i="5"/>
  <c r="AF107" i="5" s="1"/>
  <c r="AD108" i="5"/>
  <c r="AF108" i="5" s="1"/>
  <c r="AD109" i="5"/>
  <c r="AD110" i="5"/>
  <c r="AF110" i="5" s="1"/>
  <c r="AD111" i="5"/>
  <c r="AF111" i="5" s="1"/>
  <c r="AD112" i="5"/>
  <c r="AF112" i="5" s="1"/>
  <c r="AD113" i="5"/>
  <c r="AF113" i="5" s="1"/>
  <c r="AD114" i="5"/>
  <c r="AF114" i="5" s="1"/>
  <c r="AD115" i="5"/>
  <c r="AF115" i="5" s="1"/>
  <c r="AD116" i="5"/>
  <c r="AF116" i="5" s="1"/>
  <c r="AD117" i="5"/>
  <c r="AF117" i="5" s="1"/>
  <c r="AD118" i="5"/>
  <c r="AF118" i="5" s="1"/>
  <c r="AD119" i="5"/>
  <c r="AF119" i="5" s="1"/>
  <c r="AD120" i="5"/>
  <c r="AF120" i="5" s="1"/>
  <c r="AD121" i="5"/>
  <c r="AF121" i="5" s="1"/>
  <c r="AD122" i="5"/>
  <c r="AF122" i="5" s="1"/>
  <c r="AD123" i="5"/>
  <c r="AF123" i="5" s="1"/>
  <c r="AD124" i="5"/>
  <c r="AD125" i="5"/>
  <c r="AD126" i="5"/>
  <c r="AD127" i="5"/>
  <c r="AD128" i="5"/>
  <c r="AD129" i="5"/>
  <c r="AD130" i="5"/>
  <c r="AD131" i="5"/>
  <c r="AD132" i="5"/>
  <c r="AD133" i="5"/>
  <c r="AD134" i="5"/>
  <c r="AD135" i="5"/>
  <c r="AD136" i="5"/>
  <c r="AD137" i="5"/>
  <c r="AD138" i="5"/>
  <c r="AD139" i="5"/>
  <c r="AD140" i="5"/>
  <c r="AD141" i="5"/>
  <c r="AD142" i="5"/>
  <c r="AD143" i="5"/>
  <c r="AD144" i="5"/>
  <c r="AD145" i="5"/>
  <c r="AD146" i="5"/>
  <c r="AD147" i="5"/>
  <c r="AD148" i="5"/>
  <c r="AD149" i="5"/>
  <c r="AD150" i="5"/>
  <c r="AD151" i="5"/>
  <c r="AD152" i="5"/>
  <c r="AD153" i="5"/>
  <c r="AD154" i="5"/>
  <c r="AD155" i="5"/>
  <c r="AD156" i="5"/>
  <c r="AD157" i="5"/>
  <c r="AD158" i="5"/>
  <c r="AD159" i="5"/>
  <c r="AD160" i="5"/>
  <c r="AD161" i="5"/>
  <c r="AD162" i="5"/>
  <c r="AD163" i="5"/>
  <c r="AD164" i="5"/>
  <c r="AD165" i="5"/>
  <c r="AD166" i="5"/>
  <c r="AD167" i="5"/>
  <c r="AD168" i="5"/>
  <c r="AD169" i="5"/>
  <c r="AD170" i="5"/>
  <c r="AD171" i="5"/>
  <c r="AD172" i="5"/>
  <c r="AD173" i="5"/>
  <c r="AD174" i="5"/>
  <c r="AD175" i="5"/>
  <c r="AD176" i="5"/>
  <c r="AD177" i="5"/>
  <c r="AD178" i="5"/>
  <c r="AD179" i="5"/>
  <c r="AD180" i="5"/>
  <c r="AD181" i="5"/>
  <c r="AD182" i="5"/>
  <c r="AD183" i="5"/>
  <c r="AD184" i="5"/>
  <c r="AD185" i="5"/>
  <c r="AD186" i="5"/>
  <c r="AD187" i="5"/>
  <c r="AD188" i="5"/>
  <c r="AD189" i="5"/>
  <c r="AD190" i="5"/>
  <c r="AD191" i="5"/>
  <c r="AD192" i="5"/>
  <c r="AD193" i="5"/>
  <c r="AD194" i="5"/>
  <c r="AD195" i="5"/>
  <c r="AD196" i="5"/>
  <c r="AD197" i="5"/>
  <c r="AD198" i="5"/>
  <c r="AD199" i="5"/>
  <c r="AD200" i="5"/>
  <c r="AD201" i="5"/>
  <c r="AD202" i="5"/>
  <c r="AD203" i="5"/>
  <c r="AD204" i="5"/>
  <c r="AD205" i="5"/>
  <c r="AD206" i="5"/>
  <c r="AD207" i="5"/>
  <c r="AD208" i="5"/>
  <c r="AD209" i="5"/>
  <c r="AD210" i="5"/>
  <c r="AD211" i="5"/>
  <c r="AD212" i="5"/>
  <c r="AD213" i="5"/>
  <c r="AD214" i="5"/>
  <c r="AD215" i="5"/>
  <c r="AD216" i="5"/>
  <c r="AD217" i="5"/>
  <c r="AD218" i="5"/>
  <c r="AD219" i="5"/>
  <c r="AD220" i="5"/>
  <c r="AD221" i="5"/>
  <c r="AD222" i="5"/>
  <c r="AD223" i="5"/>
  <c r="AD224" i="5"/>
  <c r="AD225" i="5"/>
  <c r="AD226" i="5"/>
  <c r="AD227" i="5"/>
  <c r="AD228" i="5"/>
  <c r="AD229" i="5"/>
  <c r="AD230" i="5"/>
  <c r="AD231" i="5"/>
  <c r="AD232" i="5"/>
  <c r="AD233" i="5"/>
  <c r="AD234" i="5"/>
  <c r="AD235" i="5"/>
  <c r="AD236" i="5"/>
  <c r="AD237" i="5"/>
  <c r="AD238" i="5"/>
  <c r="AD239" i="5"/>
  <c r="AD240" i="5"/>
  <c r="AD241" i="5"/>
  <c r="AD242" i="5"/>
  <c r="AD243" i="5"/>
  <c r="AD244" i="5"/>
  <c r="AD245" i="5"/>
  <c r="AD246" i="5"/>
  <c r="AD247" i="5"/>
  <c r="AD248" i="5"/>
  <c r="AD249" i="5"/>
  <c r="AD250" i="5"/>
  <c r="AD251" i="5"/>
  <c r="AD252" i="5"/>
  <c r="AD253" i="5"/>
  <c r="AD254" i="5"/>
  <c r="AD255" i="5"/>
  <c r="AD256" i="5"/>
  <c r="AD257" i="5"/>
  <c r="AD258" i="5"/>
  <c r="AD259" i="5"/>
  <c r="AD260" i="5"/>
  <c r="AD261" i="5"/>
  <c r="AD262" i="5"/>
  <c r="AD263" i="5"/>
  <c r="AD264" i="5"/>
  <c r="AD265" i="5"/>
  <c r="AD266" i="5"/>
  <c r="AD267" i="5"/>
  <c r="AD268" i="5"/>
  <c r="AD269" i="5"/>
  <c r="AD270" i="5"/>
  <c r="AD271" i="5"/>
  <c r="AD272" i="5"/>
  <c r="AD273" i="5"/>
  <c r="AD274" i="5"/>
  <c r="AD275" i="5"/>
  <c r="AD276" i="5"/>
  <c r="AD277" i="5"/>
  <c r="AD278" i="5"/>
  <c r="AD279" i="5"/>
  <c r="AD280" i="5"/>
  <c r="AD281" i="5"/>
  <c r="AD282" i="5"/>
  <c r="AD283" i="5"/>
  <c r="AD284" i="5"/>
  <c r="AD285" i="5"/>
  <c r="AD286" i="5"/>
  <c r="AD287" i="5"/>
  <c r="AD288" i="5"/>
  <c r="AD289" i="5"/>
  <c r="AD290" i="5"/>
  <c r="AD291" i="5"/>
  <c r="AD292" i="5"/>
  <c r="AD293" i="5"/>
  <c r="AD294" i="5"/>
  <c r="AD295" i="5"/>
  <c r="AD296" i="5"/>
  <c r="AD297" i="5"/>
  <c r="AD298" i="5"/>
  <c r="AD299" i="5"/>
  <c r="AD300" i="5"/>
  <c r="AD301" i="5"/>
  <c r="AD302" i="5"/>
  <c r="AD303" i="5"/>
  <c r="AD304" i="5"/>
  <c r="AD305" i="5"/>
  <c r="AD306" i="5"/>
  <c r="AD307" i="5"/>
  <c r="AD308" i="5"/>
  <c r="AD309" i="5"/>
  <c r="AD310" i="5"/>
  <c r="AD311" i="5"/>
  <c r="AD312" i="5"/>
  <c r="AD313" i="5"/>
  <c r="AD314" i="5"/>
  <c r="AD315" i="5"/>
  <c r="AD316" i="5"/>
  <c r="AD317" i="5"/>
  <c r="AD318" i="5"/>
  <c r="AD319" i="5"/>
  <c r="AD320" i="5"/>
  <c r="AD321" i="5"/>
  <c r="AD322" i="5"/>
  <c r="AD323" i="5"/>
  <c r="AD324" i="5"/>
  <c r="AD325" i="5"/>
  <c r="AD326" i="5"/>
  <c r="AD327" i="5"/>
  <c r="AD328" i="5"/>
  <c r="AD329" i="5"/>
  <c r="AD330" i="5"/>
  <c r="AD331" i="5"/>
  <c r="AD332" i="5"/>
  <c r="AD333" i="5"/>
  <c r="AD334" i="5"/>
  <c r="AD335" i="5"/>
  <c r="AD336" i="5"/>
  <c r="AD337" i="5"/>
  <c r="AD338" i="5"/>
  <c r="AD339" i="5"/>
  <c r="AD340" i="5"/>
  <c r="AD341" i="5"/>
  <c r="AD342" i="5"/>
  <c r="AD343" i="5"/>
  <c r="AD344" i="5"/>
  <c r="AD345" i="5"/>
  <c r="AD346" i="5"/>
  <c r="AD347" i="5"/>
  <c r="AD348" i="5"/>
  <c r="AD349" i="5"/>
  <c r="AD350" i="5"/>
  <c r="AD351" i="5"/>
  <c r="AD352" i="5"/>
  <c r="AD353" i="5"/>
  <c r="AD354" i="5"/>
  <c r="AD355" i="5"/>
  <c r="AD356" i="5"/>
  <c r="AD357" i="5"/>
  <c r="AD358" i="5"/>
  <c r="AD359" i="5"/>
  <c r="AD360" i="5"/>
  <c r="AD361" i="5"/>
  <c r="AD362" i="5"/>
  <c r="AD363" i="5"/>
  <c r="AD2" i="5"/>
  <c r="AF2" i="5" s="1"/>
  <c r="N16" i="5"/>
  <c r="N15" i="5"/>
  <c r="N14" i="5"/>
  <c r="C16" i="1"/>
  <c r="E16" i="1"/>
  <c r="G17" i="1"/>
  <c r="G16" i="1"/>
  <c r="E14" i="5"/>
  <c r="K16" i="5"/>
  <c r="L16" i="5" s="1"/>
  <c r="O16" i="5" s="1"/>
  <c r="K15" i="5"/>
  <c r="L15" i="5" s="1"/>
  <c r="O15" i="5" s="1"/>
  <c r="K14" i="5"/>
  <c r="L14" i="5" s="1"/>
  <c r="R7" i="5"/>
  <c r="E4" i="5"/>
  <c r="E3" i="5"/>
  <c r="V2" i="4"/>
  <c r="W2" i="4"/>
  <c r="Y2" i="4"/>
  <c r="X2" i="4"/>
  <c r="Z2" i="4"/>
  <c r="V3" i="4"/>
  <c r="W363" i="4"/>
  <c r="W362" i="4"/>
  <c r="W361" i="4"/>
  <c r="W360" i="4"/>
  <c r="W359" i="4"/>
  <c r="W358" i="4"/>
  <c r="W357" i="4"/>
  <c r="W356" i="4"/>
  <c r="W355" i="4"/>
  <c r="W354" i="4"/>
  <c r="W353" i="4"/>
  <c r="W352" i="4"/>
  <c r="W351" i="4"/>
  <c r="W350" i="4"/>
  <c r="W349" i="4"/>
  <c r="W348" i="4"/>
  <c r="W347" i="4"/>
  <c r="W346" i="4"/>
  <c r="W345" i="4"/>
  <c r="W344" i="4"/>
  <c r="W343" i="4"/>
  <c r="W342" i="4"/>
  <c r="W341" i="4"/>
  <c r="W340" i="4"/>
  <c r="W339" i="4"/>
  <c r="W338" i="4"/>
  <c r="W337" i="4"/>
  <c r="W336" i="4"/>
  <c r="W335" i="4"/>
  <c r="W334" i="4"/>
  <c r="W333" i="4"/>
  <c r="W332" i="4"/>
  <c r="W331" i="4"/>
  <c r="W330" i="4"/>
  <c r="W329" i="4"/>
  <c r="W328" i="4"/>
  <c r="W327" i="4"/>
  <c r="W326" i="4"/>
  <c r="W325" i="4"/>
  <c r="W324" i="4"/>
  <c r="W323" i="4"/>
  <c r="W322" i="4"/>
  <c r="W321" i="4"/>
  <c r="W320" i="4"/>
  <c r="W319" i="4"/>
  <c r="W318" i="4"/>
  <c r="W317" i="4"/>
  <c r="W316" i="4"/>
  <c r="W315" i="4"/>
  <c r="W314" i="4"/>
  <c r="W313" i="4"/>
  <c r="W312" i="4"/>
  <c r="W311" i="4"/>
  <c r="W310" i="4"/>
  <c r="W309" i="4"/>
  <c r="W308" i="4"/>
  <c r="W307" i="4"/>
  <c r="W306" i="4"/>
  <c r="W305" i="4"/>
  <c r="W304" i="4"/>
  <c r="W303" i="4"/>
  <c r="W302" i="4"/>
  <c r="W301" i="4"/>
  <c r="W300" i="4"/>
  <c r="W299" i="4"/>
  <c r="W298" i="4"/>
  <c r="W297" i="4"/>
  <c r="W296" i="4"/>
  <c r="W295" i="4"/>
  <c r="W294" i="4"/>
  <c r="W293" i="4"/>
  <c r="W292" i="4"/>
  <c r="W291" i="4"/>
  <c r="W290" i="4"/>
  <c r="W289" i="4"/>
  <c r="W288" i="4"/>
  <c r="W287" i="4"/>
  <c r="W286" i="4"/>
  <c r="W285" i="4"/>
  <c r="W284" i="4"/>
  <c r="W283" i="4"/>
  <c r="W282" i="4"/>
  <c r="W281" i="4"/>
  <c r="W280" i="4"/>
  <c r="W279" i="4"/>
  <c r="W278" i="4"/>
  <c r="W277" i="4"/>
  <c r="W276" i="4"/>
  <c r="W275" i="4"/>
  <c r="W274" i="4"/>
  <c r="W273" i="4"/>
  <c r="W272" i="4"/>
  <c r="W271" i="4"/>
  <c r="W270" i="4"/>
  <c r="W269" i="4"/>
  <c r="W268" i="4"/>
  <c r="W267" i="4"/>
  <c r="W266" i="4"/>
  <c r="W265" i="4"/>
  <c r="W264" i="4"/>
  <c r="W263" i="4"/>
  <c r="W262" i="4"/>
  <c r="W261" i="4"/>
  <c r="W260" i="4"/>
  <c r="W259" i="4"/>
  <c r="W258" i="4"/>
  <c r="W257" i="4"/>
  <c r="W256" i="4"/>
  <c r="W255" i="4"/>
  <c r="W254" i="4"/>
  <c r="W253" i="4"/>
  <c r="W252" i="4"/>
  <c r="W251" i="4"/>
  <c r="W250" i="4"/>
  <c r="W249" i="4"/>
  <c r="W248" i="4"/>
  <c r="W247" i="4"/>
  <c r="W246" i="4"/>
  <c r="W245" i="4"/>
  <c r="W244" i="4"/>
  <c r="W243" i="4"/>
  <c r="W242" i="4"/>
  <c r="W241" i="4"/>
  <c r="W240" i="4"/>
  <c r="W239" i="4"/>
  <c r="W238" i="4"/>
  <c r="W237" i="4"/>
  <c r="W236" i="4"/>
  <c r="W235" i="4"/>
  <c r="W234" i="4"/>
  <c r="W233" i="4"/>
  <c r="W232" i="4"/>
  <c r="W231" i="4"/>
  <c r="W230" i="4"/>
  <c r="W229" i="4"/>
  <c r="W228" i="4"/>
  <c r="W227" i="4"/>
  <c r="W226" i="4"/>
  <c r="W225" i="4"/>
  <c r="W224" i="4"/>
  <c r="W223" i="4"/>
  <c r="W222" i="4"/>
  <c r="W221" i="4"/>
  <c r="W220" i="4"/>
  <c r="W219" i="4"/>
  <c r="W218" i="4"/>
  <c r="W217" i="4"/>
  <c r="W216" i="4"/>
  <c r="W215" i="4"/>
  <c r="W214" i="4"/>
  <c r="W213" i="4"/>
  <c r="W212" i="4"/>
  <c r="W211" i="4"/>
  <c r="W210" i="4"/>
  <c r="W209" i="4"/>
  <c r="W208" i="4"/>
  <c r="W207" i="4"/>
  <c r="W206" i="4"/>
  <c r="W205" i="4"/>
  <c r="W204" i="4"/>
  <c r="W203" i="4"/>
  <c r="W202" i="4"/>
  <c r="W201" i="4"/>
  <c r="W200" i="4"/>
  <c r="W199" i="4"/>
  <c r="W198" i="4"/>
  <c r="W197" i="4"/>
  <c r="W196" i="4"/>
  <c r="W195" i="4"/>
  <c r="W194" i="4"/>
  <c r="W193" i="4"/>
  <c r="W192" i="4"/>
  <c r="W191" i="4"/>
  <c r="W190" i="4"/>
  <c r="W189" i="4"/>
  <c r="W188" i="4"/>
  <c r="W187" i="4"/>
  <c r="W186" i="4"/>
  <c r="W185" i="4"/>
  <c r="W184" i="4"/>
  <c r="W183" i="4"/>
  <c r="W182" i="4"/>
  <c r="W181" i="4"/>
  <c r="W180" i="4"/>
  <c r="W179" i="4"/>
  <c r="W178" i="4"/>
  <c r="W177" i="4"/>
  <c r="W176" i="4"/>
  <c r="W175" i="4"/>
  <c r="W174" i="4"/>
  <c r="W173" i="4"/>
  <c r="W172" i="4"/>
  <c r="W171" i="4"/>
  <c r="W170" i="4"/>
  <c r="W169" i="4"/>
  <c r="W168" i="4"/>
  <c r="W167" i="4"/>
  <c r="W166" i="4"/>
  <c r="W165" i="4"/>
  <c r="W164" i="4"/>
  <c r="W163" i="4"/>
  <c r="W162" i="4"/>
  <c r="W161" i="4"/>
  <c r="W160" i="4"/>
  <c r="W159" i="4"/>
  <c r="W158" i="4"/>
  <c r="W157" i="4"/>
  <c r="W156" i="4"/>
  <c r="W155" i="4"/>
  <c r="W154" i="4"/>
  <c r="W153" i="4"/>
  <c r="W152" i="4"/>
  <c r="W151" i="4"/>
  <c r="W150" i="4"/>
  <c r="W149" i="4"/>
  <c r="W148" i="4"/>
  <c r="W147" i="4"/>
  <c r="W146" i="4"/>
  <c r="W145" i="4"/>
  <c r="W144" i="4"/>
  <c r="W143" i="4"/>
  <c r="W142" i="4"/>
  <c r="W141" i="4"/>
  <c r="W140" i="4"/>
  <c r="W139" i="4"/>
  <c r="W138" i="4"/>
  <c r="W137" i="4"/>
  <c r="W136" i="4"/>
  <c r="W135" i="4"/>
  <c r="W134" i="4"/>
  <c r="W133" i="4"/>
  <c r="W132" i="4"/>
  <c r="W131" i="4"/>
  <c r="W130" i="4"/>
  <c r="W129" i="4"/>
  <c r="W128" i="4"/>
  <c r="W127" i="4"/>
  <c r="W126" i="4"/>
  <c r="W125" i="4"/>
  <c r="W124" i="4"/>
  <c r="W123" i="4"/>
  <c r="W122" i="4"/>
  <c r="W121" i="4"/>
  <c r="W120" i="4"/>
  <c r="W119" i="4"/>
  <c r="W118" i="4"/>
  <c r="W117" i="4"/>
  <c r="W116" i="4"/>
  <c r="W115" i="4"/>
  <c r="W114" i="4"/>
  <c r="W113" i="4"/>
  <c r="W112" i="4"/>
  <c r="W111" i="4"/>
  <c r="W110" i="4"/>
  <c r="W109" i="4"/>
  <c r="W108" i="4"/>
  <c r="W107" i="4"/>
  <c r="W106" i="4"/>
  <c r="W105" i="4"/>
  <c r="W104" i="4"/>
  <c r="W103" i="4"/>
  <c r="W102" i="4"/>
  <c r="W101" i="4"/>
  <c r="W100" i="4"/>
  <c r="W99" i="4"/>
  <c r="W98" i="4"/>
  <c r="W97" i="4"/>
  <c r="W96" i="4"/>
  <c r="W95" i="4"/>
  <c r="W94" i="4"/>
  <c r="W93" i="4"/>
  <c r="W92" i="4"/>
  <c r="W91" i="4"/>
  <c r="W90" i="4"/>
  <c r="W89" i="4"/>
  <c r="W88" i="4"/>
  <c r="W87" i="4"/>
  <c r="W86" i="4"/>
  <c r="W85" i="4"/>
  <c r="W84" i="4"/>
  <c r="W83" i="4"/>
  <c r="W82" i="4"/>
  <c r="W81" i="4"/>
  <c r="W80" i="4"/>
  <c r="W79" i="4"/>
  <c r="W78" i="4"/>
  <c r="W77" i="4"/>
  <c r="W76" i="4"/>
  <c r="W75" i="4"/>
  <c r="W74" i="4"/>
  <c r="W73" i="4"/>
  <c r="W72" i="4"/>
  <c r="W71" i="4"/>
  <c r="W70" i="4"/>
  <c r="W69" i="4"/>
  <c r="W68" i="4"/>
  <c r="W67" i="4"/>
  <c r="W66" i="4"/>
  <c r="W65" i="4"/>
  <c r="W64" i="4"/>
  <c r="W63" i="4"/>
  <c r="W62" i="4"/>
  <c r="W61" i="4"/>
  <c r="W60" i="4"/>
  <c r="W59" i="4"/>
  <c r="W58" i="4"/>
  <c r="W57" i="4"/>
  <c r="W56" i="4"/>
  <c r="W55" i="4"/>
  <c r="W54" i="4"/>
  <c r="W53" i="4"/>
  <c r="W52" i="4"/>
  <c r="W51" i="4"/>
  <c r="W50" i="4"/>
  <c r="W49" i="4"/>
  <c r="W48" i="4"/>
  <c r="W47" i="4"/>
  <c r="W46" i="4"/>
  <c r="W45" i="4"/>
  <c r="W44" i="4"/>
  <c r="W43" i="4"/>
  <c r="W42" i="4"/>
  <c r="W41" i="4"/>
  <c r="W40" i="4"/>
  <c r="W39" i="4"/>
  <c r="W38" i="4"/>
  <c r="W37" i="4"/>
  <c r="W36" i="4"/>
  <c r="W35" i="4"/>
  <c r="W34" i="4"/>
  <c r="W33" i="4"/>
  <c r="W32" i="4"/>
  <c r="W31" i="4"/>
  <c r="W30" i="4"/>
  <c r="W29" i="4"/>
  <c r="W28" i="4"/>
  <c r="W27" i="4"/>
  <c r="W26" i="4"/>
  <c r="W25" i="4"/>
  <c r="W24" i="4"/>
  <c r="W23" i="4"/>
  <c r="W22" i="4"/>
  <c r="W21" i="4"/>
  <c r="W20" i="4"/>
  <c r="W19" i="4"/>
  <c r="W18" i="4"/>
  <c r="W17" i="4"/>
  <c r="W16" i="4"/>
  <c r="W15" i="4"/>
  <c r="W14" i="4"/>
  <c r="W13" i="4"/>
  <c r="W12" i="4"/>
  <c r="W10" i="4"/>
  <c r="W9" i="4"/>
  <c r="W8" i="4"/>
  <c r="W7" i="4"/>
  <c r="W6" i="4"/>
  <c r="W5" i="4"/>
  <c r="W4" i="4"/>
  <c r="W3" i="4"/>
  <c r="X14" i="5"/>
  <c r="X15" i="5"/>
  <c r="X16" i="5"/>
  <c r="X17" i="5"/>
  <c r="X19" i="5"/>
  <c r="X20" i="5"/>
  <c r="X21" i="5"/>
  <c r="X22" i="5"/>
  <c r="X23" i="5"/>
  <c r="X24" i="5"/>
  <c r="X25" i="5"/>
  <c r="X26" i="5"/>
  <c r="X27" i="5"/>
  <c r="X28" i="5"/>
  <c r="X29" i="5"/>
  <c r="X30" i="5"/>
  <c r="X31" i="5"/>
  <c r="X32" i="5"/>
  <c r="X33" i="5"/>
  <c r="X34" i="5"/>
  <c r="X35" i="5"/>
  <c r="X36" i="5"/>
  <c r="X37" i="5"/>
  <c r="X38" i="5"/>
  <c r="X39" i="5"/>
  <c r="X40" i="5"/>
  <c r="X41" i="5"/>
  <c r="X42" i="5"/>
  <c r="X43" i="5"/>
  <c r="X44" i="5"/>
  <c r="X45" i="5"/>
  <c r="X46" i="5"/>
  <c r="X47" i="5"/>
  <c r="X48" i="5"/>
  <c r="X49" i="5"/>
  <c r="X50" i="5"/>
  <c r="X51" i="5"/>
  <c r="X52" i="5"/>
  <c r="X53" i="5"/>
  <c r="X54" i="5"/>
  <c r="X55" i="5"/>
  <c r="X56" i="5"/>
  <c r="X57" i="5"/>
  <c r="X58" i="5"/>
  <c r="X59" i="5"/>
  <c r="X60" i="5"/>
  <c r="X61" i="5"/>
  <c r="X62" i="5"/>
  <c r="X63" i="5"/>
  <c r="X64" i="5"/>
  <c r="X65" i="5"/>
  <c r="X66" i="5"/>
  <c r="X67" i="5"/>
  <c r="X68" i="5"/>
  <c r="X69" i="5"/>
  <c r="X70" i="5"/>
  <c r="X71" i="5"/>
  <c r="X72" i="5"/>
  <c r="X73" i="5"/>
  <c r="X74" i="5"/>
  <c r="X75" i="5"/>
  <c r="X76" i="5"/>
  <c r="X77" i="5"/>
  <c r="X78" i="5"/>
  <c r="X79" i="5"/>
  <c r="X80" i="5"/>
  <c r="X81" i="5"/>
  <c r="X82" i="5"/>
  <c r="X83" i="5"/>
  <c r="X84" i="5"/>
  <c r="X85" i="5"/>
  <c r="X86" i="5"/>
  <c r="X87" i="5"/>
  <c r="X88" i="5"/>
  <c r="X89" i="5"/>
  <c r="X90" i="5"/>
  <c r="X91" i="5"/>
  <c r="X92" i="5"/>
  <c r="X93" i="5"/>
  <c r="X94" i="5"/>
  <c r="X95" i="5"/>
  <c r="X96" i="5"/>
  <c r="X97" i="5"/>
  <c r="X98" i="5"/>
  <c r="X99" i="5"/>
  <c r="X100" i="5"/>
  <c r="X101" i="5"/>
  <c r="X102" i="5"/>
  <c r="X103" i="5"/>
  <c r="X104" i="5"/>
  <c r="X105" i="5"/>
  <c r="X106" i="5"/>
  <c r="X107" i="5"/>
  <c r="X108" i="5"/>
  <c r="X109" i="5"/>
  <c r="X110" i="5"/>
  <c r="X111" i="5"/>
  <c r="X112" i="5"/>
  <c r="X113" i="5"/>
  <c r="X114" i="5"/>
  <c r="X115" i="5"/>
  <c r="X116" i="5"/>
  <c r="X117" i="5"/>
  <c r="X118" i="5"/>
  <c r="X119" i="5"/>
  <c r="X120" i="5"/>
  <c r="X121" i="5"/>
  <c r="X122" i="5"/>
  <c r="X123" i="5"/>
  <c r="X124" i="5"/>
  <c r="X125" i="5"/>
  <c r="X126" i="5"/>
  <c r="X127" i="5"/>
  <c r="X128" i="5"/>
  <c r="X129" i="5"/>
  <c r="X130" i="5"/>
  <c r="X131" i="5"/>
  <c r="X132" i="5"/>
  <c r="X133" i="5"/>
  <c r="X134" i="5"/>
  <c r="X135" i="5"/>
  <c r="X136" i="5"/>
  <c r="X137" i="5"/>
  <c r="X138" i="5"/>
  <c r="X139" i="5"/>
  <c r="X140" i="5"/>
  <c r="X141" i="5"/>
  <c r="X142" i="5"/>
  <c r="X143" i="5"/>
  <c r="X144" i="5"/>
  <c r="X145" i="5"/>
  <c r="X146" i="5"/>
  <c r="X147" i="5"/>
  <c r="X148" i="5"/>
  <c r="X149" i="5"/>
  <c r="X150" i="5"/>
  <c r="X151" i="5"/>
  <c r="X152" i="5"/>
  <c r="X153" i="5"/>
  <c r="X154" i="5"/>
  <c r="X155" i="5"/>
  <c r="X156" i="5"/>
  <c r="X157" i="5"/>
  <c r="X158" i="5"/>
  <c r="X159" i="5"/>
  <c r="X160" i="5"/>
  <c r="X161" i="5"/>
  <c r="X162" i="5"/>
  <c r="X163" i="5"/>
  <c r="X164" i="5"/>
  <c r="X165" i="5"/>
  <c r="X166" i="5"/>
  <c r="X167" i="5"/>
  <c r="X168" i="5"/>
  <c r="X169" i="5"/>
  <c r="X170" i="5"/>
  <c r="X171" i="5"/>
  <c r="X172" i="5"/>
  <c r="X173" i="5"/>
  <c r="X174" i="5"/>
  <c r="X175" i="5"/>
  <c r="X176" i="5"/>
  <c r="X177" i="5"/>
  <c r="X178" i="5"/>
  <c r="X179" i="5"/>
  <c r="X180" i="5"/>
  <c r="X181" i="5"/>
  <c r="X182" i="5"/>
  <c r="X183" i="5"/>
  <c r="X184" i="5"/>
  <c r="X185" i="5"/>
  <c r="X186" i="5"/>
  <c r="X187" i="5"/>
  <c r="X188" i="5"/>
  <c r="X189" i="5"/>
  <c r="X190" i="5"/>
  <c r="X191" i="5"/>
  <c r="X192" i="5"/>
  <c r="X193" i="5"/>
  <c r="X194" i="5"/>
  <c r="X195" i="5"/>
  <c r="X196" i="5"/>
  <c r="X197" i="5"/>
  <c r="X198" i="5"/>
  <c r="X199" i="5"/>
  <c r="X200" i="5"/>
  <c r="X201" i="5"/>
  <c r="X202" i="5"/>
  <c r="X203" i="5"/>
  <c r="X204" i="5"/>
  <c r="X205" i="5"/>
  <c r="X206" i="5"/>
  <c r="X207" i="5"/>
  <c r="X208" i="5"/>
  <c r="X209" i="5"/>
  <c r="X210" i="5"/>
  <c r="X211" i="5"/>
  <c r="X212" i="5"/>
  <c r="X213" i="5"/>
  <c r="X214" i="5"/>
  <c r="X215" i="5"/>
  <c r="X216" i="5"/>
  <c r="X217" i="5"/>
  <c r="X218" i="5"/>
  <c r="X219" i="5"/>
  <c r="X220" i="5"/>
  <c r="X221" i="5"/>
  <c r="X222" i="5"/>
  <c r="X223" i="5"/>
  <c r="X224" i="5"/>
  <c r="X225" i="5"/>
  <c r="X226" i="5"/>
  <c r="X227" i="5"/>
  <c r="X228" i="5"/>
  <c r="X229" i="5"/>
  <c r="X230" i="5"/>
  <c r="X231" i="5"/>
  <c r="X232" i="5"/>
  <c r="X233" i="5"/>
  <c r="X234" i="5"/>
  <c r="X235" i="5"/>
  <c r="X236" i="5"/>
  <c r="X237" i="5"/>
  <c r="X238" i="5"/>
  <c r="X239" i="5"/>
  <c r="X240" i="5"/>
  <c r="X241" i="5"/>
  <c r="X242" i="5"/>
  <c r="X243" i="5"/>
  <c r="X244" i="5"/>
  <c r="X245" i="5"/>
  <c r="X246" i="5"/>
  <c r="X247" i="5"/>
  <c r="X248" i="5"/>
  <c r="X249" i="5"/>
  <c r="X250" i="5"/>
  <c r="X251" i="5"/>
  <c r="X252" i="5"/>
  <c r="X253" i="5"/>
  <c r="X254" i="5"/>
  <c r="X255" i="5"/>
  <c r="X256" i="5"/>
  <c r="X257" i="5"/>
  <c r="X258" i="5"/>
  <c r="X259" i="5"/>
  <c r="X260" i="5"/>
  <c r="X261" i="5"/>
  <c r="X262" i="5"/>
  <c r="X263" i="5"/>
  <c r="X264" i="5"/>
  <c r="X265" i="5"/>
  <c r="X266" i="5"/>
  <c r="X267" i="5"/>
  <c r="X268" i="5"/>
  <c r="X269" i="5"/>
  <c r="X270" i="5"/>
  <c r="X271" i="5"/>
  <c r="X272" i="5"/>
  <c r="X273" i="5"/>
  <c r="X274" i="5"/>
  <c r="X275" i="5"/>
  <c r="X276" i="5"/>
  <c r="X277" i="5"/>
  <c r="X278" i="5"/>
  <c r="X279" i="5"/>
  <c r="X280" i="5"/>
  <c r="X281" i="5"/>
  <c r="X282" i="5"/>
  <c r="X283" i="5"/>
  <c r="X284" i="5"/>
  <c r="X285" i="5"/>
  <c r="X286" i="5"/>
  <c r="X287" i="5"/>
  <c r="X288" i="5"/>
  <c r="X289" i="5"/>
  <c r="X290" i="5"/>
  <c r="X291" i="5"/>
  <c r="X292" i="5"/>
  <c r="X293" i="5"/>
  <c r="X294" i="5"/>
  <c r="X295" i="5"/>
  <c r="X296" i="5"/>
  <c r="X297" i="5"/>
  <c r="X298" i="5"/>
  <c r="X299" i="5"/>
  <c r="X300" i="5"/>
  <c r="X301" i="5"/>
  <c r="X302" i="5"/>
  <c r="X303" i="5"/>
  <c r="X304" i="5"/>
  <c r="X305" i="5"/>
  <c r="X306" i="5"/>
  <c r="X307" i="5"/>
  <c r="X308" i="5"/>
  <c r="X309" i="5"/>
  <c r="X310" i="5"/>
  <c r="X311" i="5"/>
  <c r="X312" i="5"/>
  <c r="X313" i="5"/>
  <c r="X314" i="5"/>
  <c r="X315" i="5"/>
  <c r="X316" i="5"/>
  <c r="X317" i="5"/>
  <c r="X318" i="5"/>
  <c r="X319" i="5"/>
  <c r="X320" i="5"/>
  <c r="X321" i="5"/>
  <c r="X322" i="5"/>
  <c r="X323" i="5"/>
  <c r="X324" i="5"/>
  <c r="X325" i="5"/>
  <c r="X326" i="5"/>
  <c r="X327" i="5"/>
  <c r="X328" i="5"/>
  <c r="X329" i="5"/>
  <c r="X330" i="5"/>
  <c r="X331" i="5"/>
  <c r="X332" i="5"/>
  <c r="X333" i="5"/>
  <c r="X334" i="5"/>
  <c r="X335" i="5"/>
  <c r="X336" i="5"/>
  <c r="X337" i="5"/>
  <c r="X338" i="5"/>
  <c r="X339" i="5"/>
  <c r="X340" i="5"/>
  <c r="X341" i="5"/>
  <c r="X342" i="5"/>
  <c r="X343" i="5"/>
  <c r="X344" i="5"/>
  <c r="X345" i="5"/>
  <c r="X346" i="5"/>
  <c r="X347" i="5"/>
  <c r="X348" i="5"/>
  <c r="X349" i="5"/>
  <c r="X350" i="5"/>
  <c r="X351" i="5"/>
  <c r="X352" i="5"/>
  <c r="X353" i="5"/>
  <c r="X354" i="5"/>
  <c r="X355" i="5"/>
  <c r="X356" i="5"/>
  <c r="X357" i="5"/>
  <c r="X358" i="5"/>
  <c r="X359" i="5"/>
  <c r="X360" i="5"/>
  <c r="X361" i="5"/>
  <c r="X362" i="5"/>
  <c r="X363" i="5"/>
  <c r="X4" i="5"/>
  <c r="X5" i="5"/>
  <c r="X6" i="5"/>
  <c r="X7" i="5"/>
  <c r="X8" i="5"/>
  <c r="X9" i="5"/>
  <c r="X10" i="5"/>
  <c r="X11" i="5"/>
  <c r="X12" i="5"/>
  <c r="X13" i="5"/>
  <c r="X3" i="5"/>
  <c r="D10" i="4"/>
  <c r="M4" i="5"/>
  <c r="I17" i="4"/>
  <c r="J17" i="4"/>
  <c r="M17" i="4"/>
  <c r="Q17" i="4"/>
  <c r="I16" i="4"/>
  <c r="J16" i="4"/>
  <c r="I15" i="4"/>
  <c r="J15" i="4"/>
  <c r="M15" i="4"/>
  <c r="Q15" i="4"/>
  <c r="K15" i="4"/>
  <c r="L15" i="4"/>
  <c r="I14" i="4"/>
  <c r="J14" i="4"/>
  <c r="H17" i="4"/>
  <c r="H16" i="4"/>
  <c r="H15" i="4"/>
  <c r="H14" i="4"/>
  <c r="L17" i="4"/>
  <c r="K17" i="4"/>
  <c r="L16" i="4"/>
  <c r="K16" i="4"/>
  <c r="M16" i="4"/>
  <c r="Q16" i="4"/>
  <c r="L14" i="4"/>
  <c r="K14" i="4"/>
  <c r="M14" i="4"/>
  <c r="Q14" i="4"/>
  <c r="G11" i="1"/>
  <c r="E11" i="1"/>
  <c r="C11" i="1"/>
  <c r="Z3" i="4"/>
  <c r="V4" i="4"/>
  <c r="Y3" i="4"/>
  <c r="X3" i="4"/>
  <c r="Q25" i="5"/>
  <c r="E22" i="1"/>
  <c r="E21" i="1"/>
  <c r="Y4" i="4"/>
  <c r="X4" i="4"/>
  <c r="Z4" i="4"/>
  <c r="V5" i="4"/>
  <c r="Y5" i="4"/>
  <c r="X5" i="4"/>
  <c r="Z5" i="4"/>
  <c r="V6" i="4"/>
  <c r="Y6" i="4"/>
  <c r="X6" i="4"/>
  <c r="Z6" i="4"/>
  <c r="V7" i="4"/>
  <c r="Y7" i="4"/>
  <c r="X7" i="4"/>
  <c r="Z7" i="4"/>
  <c r="V8" i="4"/>
  <c r="Y8" i="4"/>
  <c r="X8" i="4"/>
  <c r="Z8" i="4"/>
  <c r="V9" i="4"/>
  <c r="Y9" i="4"/>
  <c r="X9" i="4"/>
  <c r="Z9" i="4"/>
  <c r="V10" i="4"/>
  <c r="Y10" i="4"/>
  <c r="X10" i="4"/>
  <c r="Z10" i="4"/>
  <c r="V12" i="4"/>
  <c r="Y12" i="4"/>
  <c r="X12" i="4"/>
  <c r="Z12" i="4"/>
  <c r="V13" i="4"/>
  <c r="Y13" i="4"/>
  <c r="X13" i="4"/>
  <c r="Z13" i="4"/>
  <c r="V14" i="4"/>
  <c r="Y14" i="4"/>
  <c r="X14" i="4"/>
  <c r="Z14" i="4"/>
  <c r="V15" i="4"/>
  <c r="Y15" i="4"/>
  <c r="X15" i="4"/>
  <c r="Z15" i="4"/>
  <c r="V16" i="4"/>
  <c r="Y16" i="4"/>
  <c r="X16" i="4"/>
  <c r="Z16" i="4"/>
  <c r="V17" i="4"/>
  <c r="Y17" i="4"/>
  <c r="X17" i="4"/>
  <c r="Z17" i="4"/>
  <c r="V18" i="4"/>
  <c r="Y18" i="4"/>
  <c r="X18" i="4"/>
  <c r="Z18" i="4"/>
  <c r="V19" i="4"/>
  <c r="Y19" i="4"/>
  <c r="X19" i="4"/>
  <c r="Z19" i="4"/>
  <c r="V20" i="4"/>
  <c r="Y20" i="4"/>
  <c r="X20" i="4"/>
  <c r="Z20" i="4"/>
  <c r="V21" i="4"/>
  <c r="Y21" i="4"/>
  <c r="X21" i="4"/>
  <c r="Z21" i="4"/>
  <c r="V22" i="4"/>
  <c r="Y22" i="4"/>
  <c r="X22" i="4"/>
  <c r="Z22" i="4"/>
  <c r="V23" i="4"/>
  <c r="Y23" i="4"/>
  <c r="X23" i="4"/>
  <c r="Z23" i="4"/>
  <c r="V24" i="4"/>
  <c r="Y24" i="4"/>
  <c r="X24" i="4"/>
  <c r="Z24" i="4"/>
  <c r="V25" i="4"/>
  <c r="Y25" i="4"/>
  <c r="X25" i="4"/>
  <c r="Z25" i="4"/>
  <c r="V26" i="4"/>
  <c r="Y26" i="4"/>
  <c r="X26" i="4"/>
  <c r="Z26" i="4"/>
  <c r="V27" i="4"/>
  <c r="Y27" i="4"/>
  <c r="X27" i="4"/>
  <c r="Z27" i="4"/>
  <c r="V28" i="4"/>
  <c r="Y28" i="4"/>
  <c r="X28" i="4"/>
  <c r="Z28" i="4"/>
  <c r="V29" i="4"/>
  <c r="Y29" i="4"/>
  <c r="X29" i="4"/>
  <c r="Z29" i="4"/>
  <c r="V30" i="4"/>
  <c r="Y30" i="4"/>
  <c r="X30" i="4"/>
  <c r="Z30" i="4"/>
  <c r="V31" i="4"/>
  <c r="Y31" i="4"/>
  <c r="X31" i="4"/>
  <c r="Z31" i="4"/>
  <c r="V32" i="4"/>
  <c r="Y32" i="4"/>
  <c r="X32" i="4"/>
  <c r="Z32" i="4"/>
  <c r="V33" i="4"/>
  <c r="Y33" i="4"/>
  <c r="X33" i="4"/>
  <c r="Z33" i="4"/>
  <c r="V34" i="4"/>
  <c r="Y34" i="4"/>
  <c r="X34" i="4"/>
  <c r="N14" i="4"/>
  <c r="O14" i="4"/>
  <c r="P14" i="4"/>
  <c r="C14" i="4"/>
  <c r="Z34" i="4"/>
  <c r="V35" i="4"/>
  <c r="Y35" i="4"/>
  <c r="X35" i="4"/>
  <c r="Z35" i="4"/>
  <c r="V36" i="4"/>
  <c r="E14" i="4"/>
  <c r="F14" i="4"/>
  <c r="Y36" i="4"/>
  <c r="X36" i="4"/>
  <c r="Z36" i="4"/>
  <c r="V37" i="4"/>
  <c r="Y37" i="4"/>
  <c r="X37" i="4"/>
  <c r="Z37" i="4"/>
  <c r="V38" i="4"/>
  <c r="Y38" i="4"/>
  <c r="X38" i="4"/>
  <c r="Z38" i="4"/>
  <c r="V39" i="4"/>
  <c r="Y39" i="4"/>
  <c r="X39" i="4"/>
  <c r="Z39" i="4"/>
  <c r="V40" i="4"/>
  <c r="Y40" i="4"/>
  <c r="X40" i="4"/>
  <c r="Z40" i="4"/>
  <c r="V41" i="4"/>
  <c r="Y41" i="4"/>
  <c r="X41" i="4"/>
  <c r="Z41" i="4"/>
  <c r="V42" i="4"/>
  <c r="Y42" i="4"/>
  <c r="X42" i="4"/>
  <c r="Z42" i="4"/>
  <c r="V43" i="4"/>
  <c r="Y43" i="4"/>
  <c r="X43" i="4"/>
  <c r="Z43" i="4"/>
  <c r="V44" i="4"/>
  <c r="Y44" i="4"/>
  <c r="X44" i="4"/>
  <c r="Z44" i="4"/>
  <c r="V45" i="4"/>
  <c r="Y45" i="4"/>
  <c r="X45" i="4"/>
  <c r="Z45" i="4"/>
  <c r="V46" i="4"/>
  <c r="Y46" i="4"/>
  <c r="X46" i="4"/>
  <c r="Z46" i="4"/>
  <c r="V47" i="4"/>
  <c r="Y47" i="4"/>
  <c r="X47" i="4"/>
  <c r="Z47" i="4"/>
  <c r="V48" i="4"/>
  <c r="Y48" i="4"/>
  <c r="X48" i="4"/>
  <c r="Z48" i="4"/>
  <c r="V49" i="4"/>
  <c r="Y49" i="4"/>
  <c r="X49" i="4"/>
  <c r="Z49" i="4"/>
  <c r="V50" i="4"/>
  <c r="Y50" i="4"/>
  <c r="X50" i="4"/>
  <c r="Z50" i="4"/>
  <c r="V51" i="4"/>
  <c r="Y51" i="4"/>
  <c r="X51" i="4"/>
  <c r="Z51" i="4"/>
  <c r="V52" i="4"/>
  <c r="Y52" i="4"/>
  <c r="X52" i="4"/>
  <c r="Z52" i="4"/>
  <c r="V53" i="4"/>
  <c r="Y53" i="4"/>
  <c r="X53" i="4"/>
  <c r="Z53" i="4"/>
  <c r="V54" i="4"/>
  <c r="Y54" i="4"/>
  <c r="X54" i="4"/>
  <c r="Z54" i="4"/>
  <c r="V55" i="4"/>
  <c r="Y55" i="4"/>
  <c r="X55" i="4"/>
  <c r="Z55" i="4"/>
  <c r="V56" i="4"/>
  <c r="Y56" i="4"/>
  <c r="X56" i="4"/>
  <c r="Z56" i="4"/>
  <c r="V57" i="4"/>
  <c r="Y57" i="4"/>
  <c r="X57" i="4"/>
  <c r="Z57" i="4"/>
  <c r="V58" i="4"/>
  <c r="Y58" i="4"/>
  <c r="X58" i="4"/>
  <c r="N15" i="4"/>
  <c r="O15" i="4"/>
  <c r="P15" i="4"/>
  <c r="C15" i="4"/>
  <c r="Z58" i="4"/>
  <c r="V59" i="4"/>
  <c r="Y59" i="4"/>
  <c r="X59" i="4"/>
  <c r="Z59" i="4"/>
  <c r="V60" i="4"/>
  <c r="E15" i="4"/>
  <c r="F15" i="4"/>
  <c r="Y60" i="4"/>
  <c r="X60" i="4"/>
  <c r="Z60" i="4"/>
  <c r="V61" i="4"/>
  <c r="Y61" i="4"/>
  <c r="X61" i="4"/>
  <c r="Z61" i="4"/>
  <c r="V62" i="4"/>
  <c r="Y62" i="4"/>
  <c r="X62" i="4"/>
  <c r="Z62" i="4"/>
  <c r="V63" i="4"/>
  <c r="Y63" i="4"/>
  <c r="X63" i="4"/>
  <c r="Z63" i="4"/>
  <c r="V64" i="4"/>
  <c r="Y64" i="4"/>
  <c r="X64" i="4"/>
  <c r="Z64" i="4"/>
  <c r="V65" i="4"/>
  <c r="Y65" i="4"/>
  <c r="X65" i="4"/>
  <c r="Z65" i="4"/>
  <c r="V66" i="4"/>
  <c r="Y66" i="4"/>
  <c r="X66" i="4"/>
  <c r="Z66" i="4"/>
  <c r="V67" i="4"/>
  <c r="Y67" i="4"/>
  <c r="X67" i="4"/>
  <c r="Z67" i="4"/>
  <c r="V68" i="4"/>
  <c r="Y68" i="4"/>
  <c r="X68" i="4"/>
  <c r="Z68" i="4"/>
  <c r="V69" i="4"/>
  <c r="Y69" i="4"/>
  <c r="X69" i="4"/>
  <c r="Z69" i="4"/>
  <c r="V70" i="4"/>
  <c r="Y70" i="4"/>
  <c r="X70" i="4"/>
  <c r="Z70" i="4"/>
  <c r="V71" i="4"/>
  <c r="Y71" i="4"/>
  <c r="X71" i="4"/>
  <c r="Z71" i="4"/>
  <c r="V72" i="4"/>
  <c r="Y72" i="4"/>
  <c r="X72" i="4"/>
  <c r="Z72" i="4"/>
  <c r="V73" i="4"/>
  <c r="Y73" i="4"/>
  <c r="X73" i="4"/>
  <c r="Z73" i="4"/>
  <c r="V74" i="4"/>
  <c r="Y74" i="4"/>
  <c r="X74" i="4"/>
  <c r="Z74" i="4"/>
  <c r="V75" i="4"/>
  <c r="Y75" i="4"/>
  <c r="X75" i="4"/>
  <c r="Z75" i="4"/>
  <c r="V76" i="4"/>
  <c r="Y76" i="4"/>
  <c r="X76" i="4"/>
  <c r="Z76" i="4"/>
  <c r="V77" i="4"/>
  <c r="Y77" i="4"/>
  <c r="X77" i="4"/>
  <c r="Z77" i="4"/>
  <c r="V78" i="4"/>
  <c r="Y78" i="4"/>
  <c r="X78" i="4"/>
  <c r="Z78" i="4"/>
  <c r="V79" i="4"/>
  <c r="Y79" i="4"/>
  <c r="X79" i="4"/>
  <c r="Z79" i="4"/>
  <c r="V80" i="4"/>
  <c r="Y80" i="4"/>
  <c r="X80" i="4"/>
  <c r="Z80" i="4"/>
  <c r="V81" i="4"/>
  <c r="Y81" i="4"/>
  <c r="X81" i="4"/>
  <c r="Z81" i="4"/>
  <c r="V82" i="4"/>
  <c r="Y82" i="4"/>
  <c r="X82" i="4"/>
  <c r="Z82" i="4"/>
  <c r="V83" i="4"/>
  <c r="Y83" i="4"/>
  <c r="X83" i="4"/>
  <c r="Z83" i="4"/>
  <c r="V84" i="4"/>
  <c r="Y84" i="4"/>
  <c r="X84" i="4"/>
  <c r="Z84" i="4"/>
  <c r="V85" i="4"/>
  <c r="Y85" i="4"/>
  <c r="X85" i="4"/>
  <c r="Z85" i="4"/>
  <c r="V86" i="4"/>
  <c r="Y86" i="4"/>
  <c r="X86" i="4"/>
  <c r="Z86" i="4"/>
  <c r="V87" i="4"/>
  <c r="Y87" i="4"/>
  <c r="X87" i="4"/>
  <c r="Z87" i="4"/>
  <c r="V88" i="4"/>
  <c r="Y88" i="4"/>
  <c r="X88" i="4"/>
  <c r="Z88" i="4"/>
  <c r="V89" i="4"/>
  <c r="Y89" i="4"/>
  <c r="X89" i="4"/>
  <c r="Z89" i="4"/>
  <c r="V90" i="4"/>
  <c r="Y90" i="4"/>
  <c r="X90" i="4"/>
  <c r="Z90" i="4"/>
  <c r="V91" i="4"/>
  <c r="Y91" i="4"/>
  <c r="X91" i="4"/>
  <c r="Z91" i="4"/>
  <c r="V92" i="4"/>
  <c r="Y92" i="4"/>
  <c r="X92" i="4"/>
  <c r="Z92" i="4"/>
  <c r="V93" i="4"/>
  <c r="Y93" i="4"/>
  <c r="X93" i="4"/>
  <c r="Z93" i="4"/>
  <c r="V94" i="4"/>
  <c r="N16" i="4"/>
  <c r="O16" i="4"/>
  <c r="P16" i="4"/>
  <c r="C16" i="4"/>
  <c r="Y94" i="4"/>
  <c r="X94" i="4"/>
  <c r="Z94" i="4"/>
  <c r="V95" i="4"/>
  <c r="Y95" i="4"/>
  <c r="X95" i="4"/>
  <c r="Z95" i="4"/>
  <c r="V96" i="4"/>
  <c r="E16" i="4"/>
  <c r="F16" i="4"/>
  <c r="Y96" i="4"/>
  <c r="X96" i="4"/>
  <c r="Z96" i="4"/>
  <c r="V97" i="4"/>
  <c r="Y97" i="4"/>
  <c r="X97" i="4"/>
  <c r="Z97" i="4"/>
  <c r="V98" i="4"/>
  <c r="Y98" i="4"/>
  <c r="X98" i="4"/>
  <c r="Z98" i="4"/>
  <c r="V99" i="4"/>
  <c r="Y99" i="4"/>
  <c r="X99" i="4"/>
  <c r="Z99" i="4"/>
  <c r="V100" i="4"/>
  <c r="Y100" i="4"/>
  <c r="X100" i="4"/>
  <c r="Z100" i="4"/>
  <c r="V101" i="4"/>
  <c r="Y101" i="4"/>
  <c r="X101" i="4"/>
  <c r="Z101" i="4"/>
  <c r="V102" i="4"/>
  <c r="Y102" i="4"/>
  <c r="X102" i="4"/>
  <c r="Z102" i="4"/>
  <c r="V103" i="4"/>
  <c r="Y103" i="4"/>
  <c r="X103" i="4"/>
  <c r="Z103" i="4"/>
  <c r="V104" i="4"/>
  <c r="Y104" i="4"/>
  <c r="X104" i="4"/>
  <c r="Z104" i="4"/>
  <c r="V105" i="4"/>
  <c r="Y105" i="4"/>
  <c r="X105" i="4"/>
  <c r="Z105" i="4"/>
  <c r="V106" i="4"/>
  <c r="Y106" i="4"/>
  <c r="X106" i="4"/>
  <c r="Z106" i="4"/>
  <c r="V107" i="4"/>
  <c r="Y107" i="4"/>
  <c r="X107" i="4"/>
  <c r="Z107" i="4"/>
  <c r="V108" i="4"/>
  <c r="Y108" i="4"/>
  <c r="X108" i="4"/>
  <c r="Z108" i="4"/>
  <c r="V109" i="4"/>
  <c r="Y109" i="4"/>
  <c r="X109" i="4"/>
  <c r="Z109" i="4"/>
  <c r="V110" i="4"/>
  <c r="Y110" i="4"/>
  <c r="X110" i="4"/>
  <c r="Z110" i="4"/>
  <c r="V111" i="4"/>
  <c r="Y111" i="4"/>
  <c r="X111" i="4"/>
  <c r="Z111" i="4"/>
  <c r="V112" i="4"/>
  <c r="Y112" i="4"/>
  <c r="X112" i="4"/>
  <c r="Z112" i="4"/>
  <c r="V113" i="4"/>
  <c r="Y113" i="4"/>
  <c r="X113" i="4"/>
  <c r="Z113" i="4"/>
  <c r="V114" i="4"/>
  <c r="Y114" i="4"/>
  <c r="X114" i="4"/>
  <c r="Z114" i="4"/>
  <c r="V115" i="4"/>
  <c r="Y115" i="4"/>
  <c r="X115" i="4"/>
  <c r="Z115" i="4"/>
  <c r="V116" i="4"/>
  <c r="Y116" i="4"/>
  <c r="X116" i="4"/>
  <c r="Z116" i="4"/>
  <c r="V117" i="4"/>
  <c r="Y117" i="4"/>
  <c r="X117" i="4"/>
  <c r="Z117" i="4"/>
  <c r="V118" i="4"/>
  <c r="Y118" i="4"/>
  <c r="X118" i="4"/>
  <c r="Z118" i="4"/>
  <c r="V119" i="4"/>
  <c r="N17" i="4"/>
  <c r="O17" i="4"/>
  <c r="P17" i="4"/>
  <c r="C17" i="4"/>
  <c r="F17" i="4"/>
  <c r="E17" i="4"/>
  <c r="Y119" i="4"/>
  <c r="X119" i="4"/>
  <c r="Z119" i="4"/>
  <c r="V120" i="4"/>
  <c r="Y120" i="4"/>
  <c r="X120" i="4"/>
  <c r="Z120" i="4"/>
  <c r="V121" i="4"/>
  <c r="Y121" i="4"/>
  <c r="X121" i="4"/>
  <c r="Z121" i="4"/>
  <c r="V122" i="4"/>
  <c r="Y122" i="4"/>
  <c r="X122" i="4"/>
  <c r="Z122" i="4"/>
  <c r="V123" i="4"/>
  <c r="Y123" i="4"/>
  <c r="X123" i="4"/>
  <c r="Z123" i="4"/>
  <c r="V124" i="4"/>
  <c r="AF17" i="5"/>
  <c r="AF37" i="5"/>
  <c r="AF61" i="5"/>
  <c r="AF22" i="5"/>
  <c r="AF45" i="5"/>
  <c r="AF29" i="5"/>
  <c r="AF85" i="5"/>
  <c r="AF21" i="5"/>
  <c r="AF104" i="5"/>
  <c r="AF109" i="5"/>
  <c r="Y124" i="4"/>
  <c r="X124" i="4"/>
  <c r="Z124" i="4"/>
  <c r="V125" i="4"/>
  <c r="Y125" i="4"/>
  <c r="X125" i="4"/>
  <c r="Z125" i="4"/>
  <c r="V126" i="4"/>
  <c r="Y126" i="4"/>
  <c r="X126" i="4"/>
  <c r="Z126" i="4"/>
  <c r="V127" i="4"/>
  <c r="Y127" i="4"/>
  <c r="X127" i="4"/>
  <c r="Z127" i="4"/>
  <c r="V128" i="4"/>
  <c r="Y128" i="4"/>
  <c r="X128" i="4"/>
  <c r="Z128" i="4"/>
  <c r="V129" i="4"/>
  <c r="Y129" i="4"/>
  <c r="X129" i="4"/>
  <c r="Z129" i="4"/>
  <c r="V130" i="4"/>
  <c r="Y130" i="4"/>
  <c r="X130" i="4"/>
  <c r="Z130" i="4"/>
  <c r="V131" i="4"/>
  <c r="Y131" i="4"/>
  <c r="X131" i="4"/>
  <c r="Z131" i="4"/>
  <c r="V132" i="4"/>
  <c r="Y132" i="4"/>
  <c r="X132" i="4"/>
  <c r="Z132" i="4"/>
  <c r="V133" i="4"/>
  <c r="Y133" i="4"/>
  <c r="X133" i="4"/>
  <c r="Z133" i="4"/>
  <c r="V134" i="4"/>
  <c r="Y134" i="4"/>
  <c r="X134" i="4"/>
  <c r="Z134" i="4"/>
  <c r="V135" i="4"/>
  <c r="Y135" i="4"/>
  <c r="X135" i="4"/>
  <c r="Z135" i="4"/>
  <c r="V136" i="4"/>
  <c r="Y136" i="4"/>
  <c r="X136" i="4"/>
  <c r="Z136" i="4"/>
  <c r="V137" i="4"/>
  <c r="Y137" i="4"/>
  <c r="X137" i="4"/>
  <c r="Z137" i="4"/>
  <c r="V138" i="4"/>
  <c r="Y138" i="4"/>
  <c r="X138" i="4"/>
  <c r="Z138" i="4"/>
  <c r="V139" i="4"/>
  <c r="Y139" i="4"/>
  <c r="X139" i="4"/>
  <c r="Z139" i="4"/>
  <c r="V140" i="4"/>
  <c r="Y140" i="4"/>
  <c r="X140" i="4"/>
  <c r="Z140" i="4"/>
  <c r="V141" i="4"/>
  <c r="Y141" i="4"/>
  <c r="X141" i="4"/>
  <c r="Z141" i="4"/>
  <c r="V142" i="4"/>
  <c r="Y142" i="4"/>
  <c r="X142" i="4"/>
  <c r="Z142" i="4"/>
  <c r="V143" i="4"/>
  <c r="Y143" i="4"/>
  <c r="X143" i="4"/>
  <c r="Z143" i="4"/>
  <c r="V144" i="4"/>
  <c r="Y144" i="4"/>
  <c r="X144" i="4"/>
  <c r="Z144" i="4"/>
  <c r="V145" i="4"/>
  <c r="Y145" i="4"/>
  <c r="X145" i="4"/>
  <c r="Z145" i="4"/>
  <c r="V146" i="4"/>
  <c r="Y146" i="4"/>
  <c r="X146" i="4"/>
  <c r="Z146" i="4"/>
  <c r="V147" i="4"/>
  <c r="Y147" i="4"/>
  <c r="X147" i="4"/>
  <c r="Z147" i="4"/>
  <c r="V148" i="4"/>
  <c r="Y148" i="4"/>
  <c r="X148" i="4"/>
  <c r="Z148" i="4"/>
  <c r="V149" i="4"/>
  <c r="Y149" i="4"/>
  <c r="X149" i="4"/>
  <c r="Z149" i="4"/>
  <c r="V150" i="4"/>
  <c r="Y150" i="4"/>
  <c r="X150" i="4"/>
  <c r="Z150" i="4"/>
  <c r="V151" i="4"/>
  <c r="Y151" i="4"/>
  <c r="X151" i="4"/>
  <c r="Z151" i="4"/>
  <c r="V152" i="4"/>
  <c r="Y152" i="4"/>
  <c r="X152" i="4"/>
  <c r="Z152" i="4"/>
  <c r="V153" i="4"/>
  <c r="Y153" i="4"/>
  <c r="X153" i="4"/>
  <c r="Z153" i="4"/>
  <c r="V154" i="4"/>
  <c r="Y154" i="4"/>
  <c r="X154" i="4"/>
  <c r="Z154" i="4"/>
  <c r="V155" i="4"/>
  <c r="Y155" i="4"/>
  <c r="X155" i="4"/>
  <c r="Z155" i="4"/>
  <c r="V156" i="4"/>
  <c r="Y156" i="4"/>
  <c r="X156" i="4"/>
  <c r="Z156" i="4"/>
  <c r="V157" i="4"/>
  <c r="Y157" i="4"/>
  <c r="X157" i="4"/>
  <c r="Z157" i="4"/>
  <c r="V158" i="4"/>
  <c r="Y158" i="4"/>
  <c r="X158" i="4"/>
  <c r="Z158" i="4"/>
  <c r="V159" i="4"/>
  <c r="Y159" i="4"/>
  <c r="X159" i="4"/>
  <c r="Z159" i="4"/>
  <c r="V160" i="4"/>
  <c r="Y160" i="4"/>
  <c r="X160" i="4"/>
  <c r="Z160" i="4"/>
  <c r="V161" i="4"/>
  <c r="Y161" i="4"/>
  <c r="X161" i="4"/>
  <c r="Z161" i="4"/>
  <c r="V162" i="4"/>
  <c r="Y162" i="4"/>
  <c r="X162" i="4"/>
  <c r="Z162" i="4"/>
  <c r="V163" i="4"/>
  <c r="Y163" i="4"/>
  <c r="X163" i="4"/>
  <c r="Z163" i="4"/>
  <c r="V164" i="4"/>
  <c r="Y164" i="4"/>
  <c r="X164" i="4"/>
  <c r="Z164" i="4"/>
  <c r="V165" i="4"/>
  <c r="Y165" i="4"/>
  <c r="X165" i="4"/>
  <c r="Z165" i="4"/>
  <c r="V166" i="4"/>
  <c r="Y166" i="4"/>
  <c r="X166" i="4"/>
  <c r="Z166" i="4"/>
  <c r="V167" i="4"/>
  <c r="Y167" i="4"/>
  <c r="X167" i="4"/>
  <c r="Z167" i="4"/>
  <c r="V168" i="4"/>
  <c r="Y168" i="4"/>
  <c r="X168" i="4"/>
  <c r="Z168" i="4"/>
  <c r="V169" i="4"/>
  <c r="Y169" i="4"/>
  <c r="X169" i="4"/>
  <c r="Z169" i="4"/>
  <c r="V170" i="4"/>
  <c r="Y170" i="4"/>
  <c r="X170" i="4"/>
  <c r="Z170" i="4"/>
  <c r="V171" i="4"/>
  <c r="Y171" i="4"/>
  <c r="X171" i="4"/>
  <c r="Z171" i="4"/>
  <c r="V172" i="4"/>
  <c r="Y172" i="4"/>
  <c r="X172" i="4"/>
  <c r="Z172" i="4"/>
  <c r="V173" i="4"/>
  <c r="Y173" i="4"/>
  <c r="X173" i="4"/>
  <c r="Z173" i="4"/>
  <c r="V174" i="4"/>
  <c r="Y174" i="4"/>
  <c r="X174" i="4"/>
  <c r="Z174" i="4"/>
  <c r="V175" i="4"/>
  <c r="Y175" i="4"/>
  <c r="X175" i="4"/>
  <c r="Z175" i="4"/>
  <c r="V176" i="4"/>
  <c r="Y176" i="4"/>
  <c r="X176" i="4"/>
  <c r="Z176" i="4"/>
  <c r="V177" i="4"/>
  <c r="Y177" i="4"/>
  <c r="X177" i="4"/>
  <c r="Z177" i="4"/>
  <c r="V178" i="4"/>
  <c r="Y178" i="4"/>
  <c r="X178" i="4"/>
  <c r="Z178" i="4"/>
  <c r="V179" i="4"/>
  <c r="Y179" i="4"/>
  <c r="X179" i="4"/>
  <c r="Z179" i="4"/>
  <c r="V180" i="4"/>
  <c r="Y180" i="4"/>
  <c r="X180" i="4"/>
  <c r="Z180" i="4"/>
  <c r="V181" i="4"/>
  <c r="Y181" i="4"/>
  <c r="X181" i="4"/>
  <c r="Z181" i="4"/>
  <c r="V182" i="4"/>
  <c r="Y182" i="4"/>
  <c r="X182" i="4"/>
  <c r="Z182" i="4"/>
  <c r="V183" i="4"/>
  <c r="Y183" i="4"/>
  <c r="X183" i="4"/>
  <c r="Z183" i="4"/>
  <c r="V184" i="4"/>
  <c r="Y184" i="4"/>
  <c r="X184" i="4"/>
  <c r="Z184" i="4"/>
  <c r="V185" i="4"/>
  <c r="Y185" i="4"/>
  <c r="X185" i="4"/>
  <c r="Z185" i="4"/>
  <c r="V186" i="4"/>
  <c r="Y186" i="4"/>
  <c r="X186" i="4"/>
  <c r="Z186" i="4"/>
  <c r="V187" i="4"/>
  <c r="Y187" i="4"/>
  <c r="X187" i="4"/>
  <c r="Z187" i="4"/>
  <c r="V188" i="4"/>
  <c r="Y188" i="4"/>
  <c r="X188" i="4"/>
  <c r="Z188" i="4"/>
  <c r="V189" i="4"/>
  <c r="Y189" i="4"/>
  <c r="X189" i="4"/>
  <c r="Z189" i="4"/>
  <c r="V190" i="4"/>
  <c r="Y190" i="4"/>
  <c r="X190" i="4"/>
  <c r="Z190" i="4"/>
  <c r="V191" i="4"/>
  <c r="Y191" i="4"/>
  <c r="X191" i="4"/>
  <c r="Z191" i="4"/>
  <c r="V192" i="4"/>
  <c r="Y192" i="4"/>
  <c r="X192" i="4"/>
  <c r="Z192" i="4"/>
  <c r="V193" i="4"/>
  <c r="Y193" i="4"/>
  <c r="X193" i="4"/>
  <c r="Z193" i="4"/>
  <c r="V194" i="4"/>
  <c r="Y194" i="4"/>
  <c r="X194" i="4"/>
  <c r="Z194" i="4"/>
  <c r="V195" i="4"/>
  <c r="Y195" i="4"/>
  <c r="X195" i="4"/>
  <c r="Z195" i="4"/>
  <c r="V196" i="4"/>
  <c r="Y196" i="4"/>
  <c r="X196" i="4"/>
  <c r="Z196" i="4"/>
  <c r="V197" i="4"/>
  <c r="Y197" i="4"/>
  <c r="X197" i="4"/>
  <c r="Z197" i="4"/>
  <c r="V198" i="4"/>
  <c r="Y198" i="4"/>
  <c r="X198" i="4"/>
  <c r="Z198" i="4"/>
  <c r="V199" i="4"/>
  <c r="Y199" i="4"/>
  <c r="X199" i="4"/>
  <c r="Z199" i="4"/>
  <c r="V200" i="4"/>
  <c r="Y200" i="4"/>
  <c r="X200" i="4"/>
  <c r="Z200" i="4"/>
  <c r="V201" i="4"/>
  <c r="Y201" i="4"/>
  <c r="X201" i="4"/>
  <c r="Z201" i="4"/>
  <c r="V202" i="4"/>
  <c r="Y202" i="4"/>
  <c r="X202" i="4"/>
  <c r="Z202" i="4"/>
  <c r="V203" i="4"/>
  <c r="Y203" i="4"/>
  <c r="X203" i="4"/>
  <c r="Z203" i="4"/>
  <c r="V204" i="4"/>
  <c r="Y204" i="4"/>
  <c r="X204" i="4"/>
  <c r="Z204" i="4"/>
  <c r="V205" i="4"/>
  <c r="Y205" i="4"/>
  <c r="X205" i="4"/>
  <c r="Z205" i="4"/>
  <c r="V206" i="4"/>
  <c r="Y206" i="4"/>
  <c r="X206" i="4"/>
  <c r="Z206" i="4"/>
  <c r="V207" i="4"/>
  <c r="Y207" i="4"/>
  <c r="X207" i="4"/>
  <c r="Z207" i="4"/>
  <c r="V208" i="4"/>
  <c r="Y208" i="4"/>
  <c r="X208" i="4"/>
  <c r="Z208" i="4"/>
  <c r="V209" i="4"/>
  <c r="Y209" i="4"/>
  <c r="X209" i="4"/>
  <c r="Z209" i="4"/>
  <c r="V210" i="4"/>
  <c r="Y210" i="4"/>
  <c r="X210" i="4"/>
  <c r="Z210" i="4"/>
  <c r="V211" i="4"/>
  <c r="Y211" i="4"/>
  <c r="X211" i="4"/>
  <c r="Z211" i="4"/>
  <c r="V212" i="4"/>
  <c r="Y212" i="4"/>
  <c r="X212" i="4"/>
  <c r="Z212" i="4"/>
  <c r="V213" i="4"/>
  <c r="Y213" i="4"/>
  <c r="X213" i="4"/>
  <c r="Z213" i="4"/>
  <c r="V214" i="4"/>
  <c r="Y214" i="4"/>
  <c r="X214" i="4"/>
  <c r="Z214" i="4"/>
  <c r="V215" i="4"/>
  <c r="Y215" i="4"/>
  <c r="X215" i="4"/>
  <c r="Z215" i="4"/>
  <c r="V216" i="4"/>
  <c r="Y216" i="4"/>
  <c r="X216" i="4"/>
  <c r="Z216" i="4"/>
  <c r="V217" i="4"/>
  <c r="Y217" i="4"/>
  <c r="X217" i="4"/>
  <c r="Z217" i="4"/>
  <c r="V218" i="4"/>
  <c r="Y218" i="4"/>
  <c r="X218" i="4"/>
  <c r="Z218" i="4"/>
  <c r="V219" i="4"/>
  <c r="Y219" i="4"/>
  <c r="X219" i="4"/>
  <c r="Z219" i="4"/>
  <c r="V220" i="4"/>
  <c r="Y220" i="4"/>
  <c r="X220" i="4"/>
  <c r="Z220" i="4"/>
  <c r="V221" i="4"/>
  <c r="Y221" i="4"/>
  <c r="X221" i="4"/>
  <c r="Z221" i="4"/>
  <c r="V222" i="4"/>
  <c r="Y222" i="4"/>
  <c r="X222" i="4"/>
  <c r="Z222" i="4"/>
  <c r="V223" i="4"/>
  <c r="Y223" i="4"/>
  <c r="X223" i="4"/>
  <c r="Z223" i="4"/>
  <c r="V224" i="4"/>
  <c r="Y224" i="4"/>
  <c r="X224" i="4"/>
  <c r="Z224" i="4"/>
  <c r="V225" i="4"/>
  <c r="Y225" i="4"/>
  <c r="X225" i="4"/>
  <c r="Z225" i="4"/>
  <c r="V226" i="4"/>
  <c r="Y226" i="4"/>
  <c r="X226" i="4"/>
  <c r="Z226" i="4"/>
  <c r="V227" i="4"/>
  <c r="Y227" i="4"/>
  <c r="X227" i="4"/>
  <c r="Z227" i="4"/>
  <c r="V228" i="4"/>
  <c r="Y228" i="4"/>
  <c r="X228" i="4"/>
  <c r="Z228" i="4"/>
  <c r="V229" i="4"/>
  <c r="Y229" i="4"/>
  <c r="X229" i="4"/>
  <c r="Z229" i="4"/>
  <c r="V230" i="4"/>
  <c r="Y230" i="4"/>
  <c r="X230" i="4"/>
  <c r="Z230" i="4"/>
  <c r="V231" i="4"/>
  <c r="Y231" i="4"/>
  <c r="X231" i="4"/>
  <c r="Z231" i="4"/>
  <c r="V232" i="4"/>
  <c r="Y232" i="4"/>
  <c r="X232" i="4"/>
  <c r="Z232" i="4"/>
  <c r="V233" i="4"/>
  <c r="Y233" i="4"/>
  <c r="X233" i="4"/>
  <c r="Z233" i="4"/>
  <c r="V234" i="4"/>
  <c r="Y234" i="4"/>
  <c r="X234" i="4"/>
  <c r="Z234" i="4"/>
  <c r="V235" i="4"/>
  <c r="Y235" i="4"/>
  <c r="X235" i="4"/>
  <c r="Z235" i="4"/>
  <c r="V236" i="4"/>
  <c r="Y236" i="4"/>
  <c r="X236" i="4"/>
  <c r="Z236" i="4"/>
  <c r="V237" i="4"/>
  <c r="Y237" i="4"/>
  <c r="X237" i="4"/>
  <c r="Z237" i="4"/>
  <c r="V238" i="4"/>
  <c r="Y238" i="4"/>
  <c r="X238" i="4"/>
  <c r="Z238" i="4"/>
  <c r="V239" i="4"/>
  <c r="Y239" i="4"/>
  <c r="X239" i="4"/>
  <c r="Z239" i="4"/>
  <c r="V240" i="4"/>
  <c r="Y240" i="4"/>
  <c r="X240" i="4"/>
  <c r="Z240" i="4"/>
  <c r="V241" i="4"/>
  <c r="Y241" i="4"/>
  <c r="X241" i="4"/>
  <c r="Z241" i="4"/>
  <c r="V242" i="4"/>
  <c r="Y242" i="4"/>
  <c r="X242" i="4"/>
  <c r="Z242" i="4"/>
  <c r="V243" i="4"/>
  <c r="Y243" i="4"/>
  <c r="X243" i="4"/>
  <c r="Z243" i="4"/>
  <c r="V244" i="4"/>
  <c r="Y244" i="4"/>
  <c r="X244" i="4"/>
  <c r="Z244" i="4"/>
  <c r="V245" i="4"/>
  <c r="Y245" i="4"/>
  <c r="X245" i="4"/>
  <c r="Z245" i="4"/>
  <c r="V246" i="4"/>
  <c r="Y246" i="4"/>
  <c r="X246" i="4"/>
  <c r="Z246" i="4"/>
  <c r="V247" i="4"/>
  <c r="Y247" i="4"/>
  <c r="X247" i="4"/>
  <c r="Z247" i="4"/>
  <c r="V248" i="4"/>
  <c r="Y248" i="4"/>
  <c r="X248" i="4"/>
  <c r="Z248" i="4"/>
  <c r="V249" i="4"/>
  <c r="Y249" i="4"/>
  <c r="X249" i="4"/>
  <c r="Z249" i="4"/>
  <c r="V250" i="4"/>
  <c r="Y250" i="4"/>
  <c r="X250" i="4"/>
  <c r="Z250" i="4"/>
  <c r="V251" i="4"/>
  <c r="Y251" i="4"/>
  <c r="X251" i="4"/>
  <c r="Z251" i="4"/>
  <c r="V252" i="4"/>
  <c r="Y252" i="4"/>
  <c r="X252" i="4"/>
  <c r="Z252" i="4"/>
  <c r="V253" i="4"/>
  <c r="Y253" i="4"/>
  <c r="X253" i="4"/>
  <c r="Z253" i="4"/>
  <c r="V254" i="4"/>
  <c r="Y254" i="4"/>
  <c r="X254" i="4"/>
  <c r="Z254" i="4"/>
  <c r="V255" i="4"/>
  <c r="Y255" i="4"/>
  <c r="X255" i="4"/>
  <c r="Z255" i="4"/>
  <c r="V256" i="4"/>
  <c r="Y256" i="4"/>
  <c r="X256" i="4"/>
  <c r="Z256" i="4"/>
  <c r="V257" i="4"/>
  <c r="Y257" i="4"/>
  <c r="X257" i="4"/>
  <c r="Z257" i="4"/>
  <c r="V258" i="4"/>
  <c r="Y258" i="4"/>
  <c r="X258" i="4"/>
  <c r="Z258" i="4"/>
  <c r="V259" i="4"/>
  <c r="Y259" i="4"/>
  <c r="X259" i="4"/>
  <c r="Z259" i="4"/>
  <c r="V260" i="4"/>
  <c r="Y260" i="4"/>
  <c r="X260" i="4"/>
  <c r="Z260" i="4"/>
  <c r="V261" i="4"/>
  <c r="Y261" i="4"/>
  <c r="X261" i="4"/>
  <c r="Z261" i="4"/>
  <c r="V262" i="4"/>
  <c r="Y262" i="4"/>
  <c r="X262" i="4"/>
  <c r="Z262" i="4"/>
  <c r="V263" i="4"/>
  <c r="Y263" i="4"/>
  <c r="X263" i="4"/>
  <c r="Z263" i="4"/>
  <c r="V264" i="4"/>
  <c r="Y264" i="4"/>
  <c r="X264" i="4"/>
  <c r="Z264" i="4"/>
  <c r="V265" i="4"/>
  <c r="Y265" i="4"/>
  <c r="X265" i="4"/>
  <c r="Z265" i="4"/>
  <c r="V266" i="4"/>
  <c r="Y266" i="4"/>
  <c r="X266" i="4"/>
  <c r="Z266" i="4"/>
  <c r="V267" i="4"/>
  <c r="Y267" i="4"/>
  <c r="X267" i="4"/>
  <c r="Z267" i="4"/>
  <c r="V268" i="4"/>
  <c r="Y268" i="4"/>
  <c r="X268" i="4"/>
  <c r="Z268" i="4"/>
  <c r="V269" i="4"/>
  <c r="Y269" i="4"/>
  <c r="X269" i="4"/>
  <c r="Z269" i="4"/>
  <c r="V270" i="4"/>
  <c r="Y270" i="4"/>
  <c r="X270" i="4"/>
  <c r="Z270" i="4"/>
  <c r="V271" i="4"/>
  <c r="Y271" i="4"/>
  <c r="X271" i="4"/>
  <c r="Z271" i="4"/>
  <c r="V272" i="4"/>
  <c r="Y272" i="4"/>
  <c r="X272" i="4"/>
  <c r="Z272" i="4"/>
  <c r="V273" i="4"/>
  <c r="Y273" i="4"/>
  <c r="X273" i="4"/>
  <c r="Z273" i="4"/>
  <c r="V274" i="4"/>
  <c r="Y274" i="4"/>
  <c r="X274" i="4"/>
  <c r="Z274" i="4"/>
  <c r="V275" i="4"/>
  <c r="Y275" i="4"/>
  <c r="X275" i="4"/>
  <c r="Z275" i="4"/>
  <c r="V276" i="4"/>
  <c r="Y276" i="4"/>
  <c r="X276" i="4"/>
  <c r="Z276" i="4"/>
  <c r="V277" i="4"/>
  <c r="Y277" i="4"/>
  <c r="X277" i="4"/>
  <c r="Z277" i="4"/>
  <c r="V278" i="4"/>
  <c r="Y278" i="4"/>
  <c r="X278" i="4"/>
  <c r="Z278" i="4"/>
  <c r="V279" i="4"/>
  <c r="Y279" i="4"/>
  <c r="X279" i="4"/>
  <c r="Z279" i="4"/>
  <c r="V280" i="4"/>
  <c r="Y280" i="4"/>
  <c r="X280" i="4"/>
  <c r="Z280" i="4"/>
  <c r="V281" i="4"/>
  <c r="Y281" i="4"/>
  <c r="X281" i="4"/>
  <c r="Z281" i="4"/>
  <c r="V282" i="4"/>
  <c r="Y282" i="4"/>
  <c r="X282" i="4"/>
  <c r="Z282" i="4"/>
  <c r="V283" i="4"/>
  <c r="Y283" i="4"/>
  <c r="X283" i="4"/>
  <c r="Z283" i="4"/>
  <c r="V284" i="4"/>
  <c r="Y284" i="4"/>
  <c r="X284" i="4"/>
  <c r="Z284" i="4"/>
  <c r="V285" i="4"/>
  <c r="Y285" i="4"/>
  <c r="X285" i="4"/>
  <c r="Z285" i="4"/>
  <c r="V286" i="4"/>
  <c r="Y286" i="4"/>
  <c r="X286" i="4"/>
  <c r="Z286" i="4"/>
  <c r="V287" i="4"/>
  <c r="Y287" i="4"/>
  <c r="X287" i="4"/>
  <c r="Z287" i="4"/>
  <c r="V288" i="4"/>
  <c r="Y288" i="4"/>
  <c r="X288" i="4"/>
  <c r="Z288" i="4"/>
  <c r="V289" i="4"/>
  <c r="Y289" i="4"/>
  <c r="X289" i="4"/>
  <c r="Z289" i="4"/>
  <c r="V290" i="4"/>
  <c r="Y290" i="4"/>
  <c r="X290" i="4"/>
  <c r="Z290" i="4"/>
  <c r="V291" i="4"/>
  <c r="Y291" i="4"/>
  <c r="X291" i="4"/>
  <c r="Z291" i="4"/>
  <c r="V292" i="4"/>
  <c r="Y292" i="4"/>
  <c r="X292" i="4"/>
  <c r="Z292" i="4"/>
  <c r="V293" i="4"/>
  <c r="Y293" i="4"/>
  <c r="X293" i="4"/>
  <c r="Z293" i="4"/>
  <c r="V294" i="4"/>
  <c r="Y294" i="4"/>
  <c r="X294" i="4"/>
  <c r="Z294" i="4"/>
  <c r="V295" i="4"/>
  <c r="Y295" i="4"/>
  <c r="X295" i="4"/>
  <c r="Z295" i="4"/>
  <c r="V296" i="4"/>
  <c r="Y296" i="4"/>
  <c r="X296" i="4"/>
  <c r="Z296" i="4"/>
  <c r="V297" i="4"/>
  <c r="Y297" i="4"/>
  <c r="X297" i="4"/>
  <c r="Z297" i="4"/>
  <c r="V298" i="4"/>
  <c r="Y298" i="4"/>
  <c r="X298" i="4"/>
  <c r="Z298" i="4"/>
  <c r="V299" i="4"/>
  <c r="Y299" i="4"/>
  <c r="X299" i="4"/>
  <c r="Z299" i="4"/>
  <c r="V300" i="4"/>
  <c r="Y300" i="4"/>
  <c r="X300" i="4"/>
  <c r="Z300" i="4"/>
  <c r="V301" i="4"/>
  <c r="Y301" i="4"/>
  <c r="X301" i="4"/>
  <c r="Z301" i="4"/>
  <c r="V302" i="4"/>
  <c r="Y302" i="4"/>
  <c r="X302" i="4"/>
  <c r="Z302" i="4"/>
  <c r="V303" i="4"/>
  <c r="Y303" i="4"/>
  <c r="X303" i="4"/>
  <c r="Z303" i="4"/>
  <c r="V304" i="4"/>
  <c r="Y304" i="4"/>
  <c r="X304" i="4"/>
  <c r="Z304" i="4"/>
  <c r="V305" i="4"/>
  <c r="Y305" i="4"/>
  <c r="X305" i="4"/>
  <c r="Z305" i="4"/>
  <c r="V306" i="4"/>
  <c r="Y306" i="4"/>
  <c r="X306" i="4"/>
  <c r="Z306" i="4"/>
  <c r="V307" i="4"/>
  <c r="Y307" i="4"/>
  <c r="X307" i="4"/>
  <c r="Z307" i="4"/>
  <c r="V308" i="4"/>
  <c r="Y308" i="4"/>
  <c r="X308" i="4"/>
  <c r="Z308" i="4"/>
  <c r="V309" i="4"/>
  <c r="Y309" i="4"/>
  <c r="X309" i="4"/>
  <c r="Z309" i="4"/>
  <c r="V310" i="4"/>
  <c r="Y310" i="4"/>
  <c r="X310" i="4"/>
  <c r="Z310" i="4"/>
  <c r="V311" i="4"/>
  <c r="Y311" i="4"/>
  <c r="X311" i="4"/>
  <c r="Z311" i="4"/>
  <c r="V312" i="4"/>
  <c r="Y312" i="4"/>
  <c r="X312" i="4"/>
  <c r="Z312" i="4"/>
  <c r="V313" i="4"/>
  <c r="Y313" i="4"/>
  <c r="X313" i="4"/>
  <c r="Z313" i="4"/>
  <c r="V314" i="4"/>
  <c r="Y314" i="4"/>
  <c r="X314" i="4"/>
  <c r="Z314" i="4"/>
  <c r="V315" i="4"/>
  <c r="Y315" i="4"/>
  <c r="X315" i="4"/>
  <c r="Z315" i="4"/>
  <c r="V316" i="4"/>
  <c r="Y316" i="4"/>
  <c r="X316" i="4"/>
  <c r="Z316" i="4"/>
  <c r="V317" i="4"/>
  <c r="Y317" i="4"/>
  <c r="X317" i="4"/>
  <c r="Z317" i="4"/>
  <c r="V318" i="4"/>
  <c r="Y318" i="4"/>
  <c r="X318" i="4"/>
  <c r="Z318" i="4"/>
  <c r="V319" i="4"/>
  <c r="Y319" i="4"/>
  <c r="X319" i="4"/>
  <c r="Z319" i="4"/>
  <c r="V320" i="4"/>
  <c r="Y320" i="4"/>
  <c r="X320" i="4"/>
  <c r="Z320" i="4"/>
  <c r="V321" i="4"/>
  <c r="Y321" i="4"/>
  <c r="X321" i="4"/>
  <c r="Z321" i="4"/>
  <c r="V322" i="4"/>
  <c r="Y322" i="4"/>
  <c r="X322" i="4"/>
  <c r="Z322" i="4"/>
  <c r="V323" i="4"/>
  <c r="Y323" i="4"/>
  <c r="X323" i="4"/>
  <c r="Z323" i="4"/>
  <c r="V324" i="4"/>
  <c r="Y324" i="4"/>
  <c r="X324" i="4"/>
  <c r="Z324" i="4"/>
  <c r="V325" i="4"/>
  <c r="Y325" i="4"/>
  <c r="X325" i="4"/>
  <c r="Z325" i="4"/>
  <c r="V326" i="4"/>
  <c r="Y326" i="4"/>
  <c r="X326" i="4"/>
  <c r="Z326" i="4"/>
  <c r="V327" i="4"/>
  <c r="Y327" i="4"/>
  <c r="X327" i="4"/>
  <c r="Z327" i="4"/>
  <c r="V328" i="4"/>
  <c r="Y328" i="4"/>
  <c r="X328" i="4"/>
  <c r="Z328" i="4"/>
  <c r="V329" i="4"/>
  <c r="Y329" i="4"/>
  <c r="X329" i="4"/>
  <c r="Z329" i="4"/>
  <c r="V330" i="4"/>
  <c r="Y330" i="4"/>
  <c r="X330" i="4"/>
  <c r="Z330" i="4"/>
  <c r="V331" i="4"/>
  <c r="Y331" i="4"/>
  <c r="X331" i="4"/>
  <c r="Z331" i="4"/>
  <c r="V332" i="4"/>
  <c r="Y332" i="4"/>
  <c r="X332" i="4"/>
  <c r="Z332" i="4"/>
  <c r="V333" i="4"/>
  <c r="Y333" i="4"/>
  <c r="X333" i="4"/>
  <c r="Z333" i="4"/>
  <c r="V334" i="4"/>
  <c r="Y334" i="4"/>
  <c r="X334" i="4"/>
  <c r="Z334" i="4"/>
  <c r="V335" i="4"/>
  <c r="Y335" i="4"/>
  <c r="X335" i="4"/>
  <c r="Z335" i="4"/>
  <c r="V336" i="4"/>
  <c r="Y336" i="4"/>
  <c r="X336" i="4"/>
  <c r="Z336" i="4"/>
  <c r="V337" i="4"/>
  <c r="Y337" i="4"/>
  <c r="X337" i="4"/>
  <c r="Z337" i="4"/>
  <c r="V338" i="4"/>
  <c r="Y338" i="4"/>
  <c r="X338" i="4"/>
  <c r="Z338" i="4"/>
  <c r="V339" i="4"/>
  <c r="Y339" i="4"/>
  <c r="X339" i="4"/>
  <c r="Z339" i="4"/>
  <c r="V340" i="4"/>
  <c r="Y340" i="4"/>
  <c r="X340" i="4"/>
  <c r="Z340" i="4"/>
  <c r="V341" i="4"/>
  <c r="Y341" i="4"/>
  <c r="X341" i="4"/>
  <c r="Z341" i="4"/>
  <c r="V342" i="4"/>
  <c r="Y342" i="4"/>
  <c r="X342" i="4"/>
  <c r="Z342" i="4"/>
  <c r="V343" i="4"/>
  <c r="Y343" i="4"/>
  <c r="X343" i="4"/>
  <c r="Z343" i="4"/>
  <c r="V344" i="4"/>
  <c r="Y344" i="4"/>
  <c r="X344" i="4"/>
  <c r="Z344" i="4"/>
  <c r="V345" i="4"/>
  <c r="Y345" i="4"/>
  <c r="X345" i="4"/>
  <c r="Z345" i="4"/>
  <c r="V346" i="4"/>
  <c r="Y346" i="4"/>
  <c r="X346" i="4"/>
  <c r="Z346" i="4"/>
  <c r="V347" i="4"/>
  <c r="Y347" i="4"/>
  <c r="X347" i="4"/>
  <c r="Z347" i="4"/>
  <c r="V348" i="4"/>
  <c r="Y348" i="4"/>
  <c r="X348" i="4"/>
  <c r="Z348" i="4"/>
  <c r="V349" i="4"/>
  <c r="Y349" i="4"/>
  <c r="X349" i="4"/>
  <c r="Z349" i="4"/>
  <c r="V350" i="4"/>
  <c r="Y350" i="4"/>
  <c r="X350" i="4"/>
  <c r="Z350" i="4"/>
  <c r="V351" i="4"/>
  <c r="Y351" i="4"/>
  <c r="X351" i="4"/>
  <c r="Z351" i="4"/>
  <c r="V352" i="4"/>
  <c r="Y352" i="4"/>
  <c r="X352" i="4"/>
  <c r="Z352" i="4"/>
  <c r="V353" i="4"/>
  <c r="Y353" i="4"/>
  <c r="X353" i="4"/>
  <c r="Z353" i="4"/>
  <c r="V354" i="4"/>
  <c r="Y354" i="4"/>
  <c r="X354" i="4"/>
  <c r="Z354" i="4"/>
  <c r="V355" i="4"/>
  <c r="Y355" i="4"/>
  <c r="X355" i="4"/>
  <c r="Z355" i="4"/>
  <c r="V356" i="4"/>
  <c r="Y356" i="4"/>
  <c r="X356" i="4"/>
  <c r="Z356" i="4"/>
  <c r="V357" i="4"/>
  <c r="Y357" i="4"/>
  <c r="X357" i="4"/>
  <c r="Z357" i="4"/>
  <c r="V358" i="4"/>
  <c r="Y358" i="4"/>
  <c r="X358" i="4"/>
  <c r="Z358" i="4"/>
  <c r="V359" i="4"/>
  <c r="Y359" i="4"/>
  <c r="X359" i="4"/>
  <c r="Z359" i="4"/>
  <c r="V360" i="4"/>
  <c r="Y360" i="4"/>
  <c r="X360" i="4"/>
  <c r="Z360" i="4"/>
  <c r="V361" i="4"/>
  <c r="Y361" i="4"/>
  <c r="X361" i="4"/>
  <c r="Z361" i="4"/>
  <c r="V362" i="4"/>
  <c r="Y362" i="4"/>
  <c r="X362" i="4"/>
  <c r="Z362" i="4"/>
  <c r="V363" i="4"/>
  <c r="Y363" i="4"/>
  <c r="X363" i="4"/>
  <c r="Z363" i="4"/>
  <c r="K9" i="9" l="1"/>
  <c r="C11" i="9" s="1"/>
  <c r="G37" i="8"/>
  <c r="K6" i="8"/>
  <c r="E51" i="8"/>
  <c r="C36" i="8"/>
  <c r="C37" i="8"/>
  <c r="AC9" i="8"/>
  <c r="E36" i="8"/>
  <c r="E50" i="8"/>
  <c r="O36" i="5"/>
  <c r="E16" i="5" s="1"/>
  <c r="E23" i="5" s="1"/>
  <c r="E7" i="5"/>
  <c r="S15" i="5"/>
  <c r="AD10" i="8"/>
  <c r="AD11" i="8" s="1"/>
  <c r="AD12" i="8" s="1"/>
  <c r="AD14" i="8" s="1"/>
  <c r="Q22" i="5"/>
  <c r="Q23" i="5" s="1"/>
  <c r="Q24" i="5" s="1"/>
  <c r="Y2" i="5"/>
  <c r="AA2" i="5" s="1"/>
  <c r="W3" i="5" s="1"/>
  <c r="Z3" i="5" s="1"/>
  <c r="Y3" i="5" s="1"/>
  <c r="AA3" i="5" s="1"/>
  <c r="W4" i="5" s="1"/>
  <c r="Z4" i="5" s="1"/>
  <c r="Y4" i="5" s="1"/>
  <c r="AA4" i="5" s="1"/>
  <c r="W5" i="5" s="1"/>
  <c r="S16" i="5"/>
  <c r="AC10" i="8"/>
  <c r="AC11" i="8" s="1"/>
  <c r="AC12" i="8" s="1"/>
  <c r="AC14" i="8" s="1"/>
  <c r="O14" i="5"/>
  <c r="S14" i="5" s="1"/>
  <c r="AE2" i="5"/>
  <c r="AH2" i="5" s="1"/>
  <c r="AG2" i="5" s="1"/>
  <c r="AI2" i="5" s="1"/>
  <c r="AE3" i="5" s="1"/>
  <c r="AH3" i="5" s="1"/>
  <c r="AG3" i="5" s="1"/>
  <c r="AI3" i="5" s="1"/>
  <c r="AE4" i="5" s="1"/>
  <c r="O13" i="5"/>
  <c r="S13" i="5" s="1"/>
  <c r="Q21" i="5"/>
  <c r="AB14" i="8"/>
  <c r="AB18" i="8" s="1"/>
  <c r="C54" i="8" l="1"/>
  <c r="AD9" i="8"/>
  <c r="AD15" i="8" s="1"/>
  <c r="AD17" i="8" s="1"/>
  <c r="AC15" i="8"/>
  <c r="AC17" i="8" s="1"/>
  <c r="R22" i="5"/>
  <c r="R23" i="5" s="1"/>
  <c r="S22" i="5" s="1"/>
  <c r="S23" i="5" s="1"/>
  <c r="Z5" i="5"/>
  <c r="Y5" i="5" s="1"/>
  <c r="AA5" i="5" s="1"/>
  <c r="W6" i="5" s="1"/>
  <c r="Z6" i="5" s="1"/>
  <c r="Y6" i="5" s="1"/>
  <c r="AA6" i="5" s="1"/>
  <c r="W7" i="5" s="1"/>
  <c r="Q27" i="5"/>
  <c r="R21" i="5"/>
  <c r="R24" i="5"/>
  <c r="Q26" i="5"/>
  <c r="AB17" i="8"/>
  <c r="AB19" i="8" s="1"/>
  <c r="AB21" i="8" s="1"/>
  <c r="C15" i="8" s="1"/>
  <c r="E52" i="8" s="1"/>
  <c r="AH4" i="5"/>
  <c r="AG4" i="5" s="1"/>
  <c r="AI4" i="5" s="1"/>
  <c r="AE5" i="5" s="1"/>
  <c r="AC18" i="8" l="1"/>
  <c r="AC19" i="8" s="1"/>
  <c r="AC21" i="8" s="1"/>
  <c r="AD18" i="8"/>
  <c r="AD19" i="8" s="1"/>
  <c r="AD21" i="8" s="1"/>
  <c r="S21" i="5"/>
  <c r="S27" i="5" s="1"/>
  <c r="R27" i="5"/>
  <c r="Q30" i="5"/>
  <c r="Q29" i="5"/>
  <c r="R26" i="5"/>
  <c r="S24" i="5"/>
  <c r="S26" i="5" s="1"/>
  <c r="Z7" i="5"/>
  <c r="Y7" i="5" s="1"/>
  <c r="AA7" i="5" s="1"/>
  <c r="W8" i="5" s="1"/>
  <c r="AH5" i="5"/>
  <c r="AG5" i="5" s="1"/>
  <c r="AI5" i="5" s="1"/>
  <c r="AE6" i="5" s="1"/>
  <c r="S30" i="5" l="1"/>
  <c r="R30" i="5"/>
  <c r="S29" i="5"/>
  <c r="Q31" i="5"/>
  <c r="Q33" i="5" s="1"/>
  <c r="R29" i="5"/>
  <c r="AH6" i="5"/>
  <c r="AG6" i="5" s="1"/>
  <c r="AI6" i="5" s="1"/>
  <c r="AE7" i="5" s="1"/>
  <c r="Z8" i="5"/>
  <c r="Y8" i="5" s="1"/>
  <c r="AA8" i="5" s="1"/>
  <c r="W9" i="5" s="1"/>
  <c r="S31" i="5" l="1"/>
  <c r="S33" i="5" s="1"/>
  <c r="R31" i="5"/>
  <c r="R33" i="5" s="1"/>
  <c r="C20" i="5" s="1"/>
  <c r="Z9" i="5"/>
  <c r="Y9" i="5" s="1"/>
  <c r="AA9" i="5" s="1"/>
  <c r="W10" i="5" s="1"/>
  <c r="AH7" i="5"/>
  <c r="AG7" i="5" s="1"/>
  <c r="AI7" i="5" s="1"/>
  <c r="AE8" i="5" s="1"/>
  <c r="AF129" i="5" l="1"/>
  <c r="C21" i="5"/>
  <c r="AF307" i="5"/>
  <c r="AF393" i="5"/>
  <c r="AF497" i="5"/>
  <c r="AF384" i="5"/>
  <c r="AF476" i="5"/>
  <c r="AF203" i="5"/>
  <c r="AF322" i="5"/>
  <c r="AF420" i="5"/>
  <c r="AF141" i="5"/>
  <c r="AF451" i="5"/>
  <c r="AF340" i="5"/>
  <c r="AF332" i="5"/>
  <c r="AF467" i="5"/>
  <c r="AF139" i="5"/>
  <c r="AF395" i="5"/>
  <c r="AF482" i="5"/>
  <c r="AF192" i="5"/>
  <c r="AF212" i="5"/>
  <c r="AF334" i="5"/>
  <c r="AF151" i="5"/>
  <c r="AF377" i="5"/>
  <c r="AF245" i="5"/>
  <c r="AF132" i="5"/>
  <c r="AF474" i="5"/>
  <c r="AF366" i="5"/>
  <c r="AF157" i="5"/>
  <c r="AF302" i="5"/>
  <c r="AF345" i="5"/>
  <c r="AF160" i="5"/>
  <c r="AF428" i="5"/>
  <c r="AF457" i="5"/>
  <c r="AF375" i="5"/>
  <c r="AF352" i="5"/>
  <c r="AF499" i="5"/>
  <c r="AF281" i="5"/>
  <c r="AF155" i="5"/>
  <c r="AF306" i="5"/>
  <c r="AF240" i="5"/>
  <c r="AF392" i="5"/>
  <c r="AF442" i="5"/>
  <c r="AF528" i="5"/>
  <c r="AF347" i="5"/>
  <c r="AF522" i="5"/>
  <c r="AF409" i="5"/>
  <c r="AF545" i="5"/>
  <c r="AF374" i="5"/>
  <c r="AF209" i="5"/>
  <c r="AF427" i="5"/>
  <c r="AF286" i="5"/>
  <c r="AF178" i="5"/>
  <c r="AF445" i="5"/>
  <c r="AF294" i="5"/>
  <c r="AF136" i="5"/>
  <c r="AF310" i="5"/>
  <c r="AF430" i="5"/>
  <c r="AF201" i="5"/>
  <c r="AF441" i="5"/>
  <c r="AF512" i="5"/>
  <c r="AF333" i="5"/>
  <c r="AF184" i="5"/>
  <c r="AF415" i="5"/>
  <c r="AF227" i="5"/>
  <c r="AF367" i="5"/>
  <c r="AF228" i="5"/>
  <c r="AF348" i="5"/>
  <c r="AF285" i="5"/>
  <c r="AF546" i="5"/>
  <c r="AF217" i="5"/>
  <c r="AF516" i="5"/>
  <c r="AF533" i="5"/>
  <c r="AF219" i="5"/>
  <c r="AF259" i="5"/>
  <c r="AF213" i="5"/>
  <c r="AF331" i="5"/>
  <c r="AF206" i="5"/>
  <c r="AF256" i="5"/>
  <c r="AF156" i="5"/>
  <c r="AF226" i="5"/>
  <c r="AF271" i="5"/>
  <c r="AF169" i="5"/>
  <c r="AF437" i="5"/>
  <c r="AF311" i="5"/>
  <c r="AF261" i="5"/>
  <c r="AF189" i="5"/>
  <c r="AF207" i="5"/>
  <c r="AF274" i="5"/>
  <c r="AF535" i="5"/>
  <c r="AF346" i="5"/>
  <c r="AF215" i="5"/>
  <c r="AF371" i="5"/>
  <c r="AF531" i="5"/>
  <c r="AF183" i="5"/>
  <c r="AF407" i="5"/>
  <c r="AF246" i="5"/>
  <c r="AF426" i="5"/>
  <c r="AF410" i="5"/>
  <c r="AF247" i="5"/>
  <c r="AF505" i="5"/>
  <c r="AF181" i="5"/>
  <c r="AF527" i="5"/>
  <c r="AF493" i="5"/>
  <c r="AF218" i="5"/>
  <c r="AF472" i="5"/>
  <c r="AF180" i="5"/>
  <c r="AF329" i="5"/>
  <c r="AF455" i="5"/>
  <c r="AF237" i="5"/>
  <c r="AF315" i="5"/>
  <c r="AF453" i="5"/>
  <c r="AF144" i="5"/>
  <c r="AF318" i="5"/>
  <c r="AF463" i="5"/>
  <c r="AF502" i="5"/>
  <c r="AF266" i="5"/>
  <c r="AF231" i="5"/>
  <c r="AF498" i="5"/>
  <c r="AF425" i="5"/>
  <c r="AF540" i="5"/>
  <c r="AF195" i="5"/>
  <c r="AF386" i="5"/>
  <c r="AF519" i="5"/>
  <c r="AF140" i="5"/>
  <c r="AF171" i="5"/>
  <c r="AF495" i="5"/>
  <c r="AF510" i="5"/>
  <c r="AF202" i="5"/>
  <c r="AF179" i="5"/>
  <c r="AF210" i="5"/>
  <c r="AF379" i="5"/>
  <c r="AF236" i="5"/>
  <c r="AF243" i="5"/>
  <c r="AF166" i="5"/>
  <c r="AF434" i="5"/>
  <c r="AF273" i="5"/>
  <c r="AF193" i="5"/>
  <c r="AF387" i="5"/>
  <c r="AF406" i="5"/>
  <c r="AF383" i="5"/>
  <c r="AF280" i="5"/>
  <c r="AF287" i="5"/>
  <c r="AF230" i="5"/>
  <c r="AF446" i="5"/>
  <c r="AF214" i="5"/>
  <c r="AF137" i="5"/>
  <c r="AF397" i="5"/>
  <c r="AF399" i="5"/>
  <c r="AF190" i="5"/>
  <c r="AF405" i="5"/>
  <c r="AF539" i="5"/>
  <c r="AF349" i="5"/>
  <c r="AF518" i="5"/>
  <c r="AF368" i="5"/>
  <c r="AF321" i="5"/>
  <c r="AF492" i="5"/>
  <c r="AF299" i="5"/>
  <c r="AF172" i="5"/>
  <c r="AF173" i="5"/>
  <c r="AF124" i="5"/>
  <c r="AF229" i="5"/>
  <c r="AF400" i="5"/>
  <c r="AF194" i="5"/>
  <c r="AF328" i="5"/>
  <c r="AF223" i="5"/>
  <c r="AF454" i="5"/>
  <c r="AF269" i="5"/>
  <c r="AF301" i="5"/>
  <c r="AF421" i="5"/>
  <c r="AF208" i="5"/>
  <c r="AF526" i="5"/>
  <c r="AF432" i="5"/>
  <c r="AF323" i="5"/>
  <c r="AF398" i="5"/>
  <c r="AF165" i="5"/>
  <c r="AF152" i="5"/>
  <c r="AF381" i="5"/>
  <c r="AF537" i="5"/>
  <c r="AF320" i="5"/>
  <c r="AF211" i="5"/>
  <c r="AF401" i="5"/>
  <c r="AF191" i="5"/>
  <c r="AF216" i="5"/>
  <c r="AF404" i="5"/>
  <c r="AF255" i="5"/>
  <c r="AF500" i="5"/>
  <c r="AF199" i="5"/>
  <c r="AF477" i="5"/>
  <c r="AF417" i="5"/>
  <c r="AF458" i="5"/>
  <c r="AF251" i="5"/>
  <c r="AF380" i="5"/>
  <c r="AF254" i="5"/>
  <c r="AF270" i="5"/>
  <c r="AF461" i="5"/>
  <c r="AF224" i="5"/>
  <c r="AF429" i="5"/>
  <c r="AF515" i="5"/>
  <c r="AF312" i="5"/>
  <c r="AF488" i="5"/>
  <c r="AF491" i="5"/>
  <c r="AF402" i="5"/>
  <c r="AF414" i="5"/>
  <c r="AF264" i="5"/>
  <c r="AF186" i="5"/>
  <c r="AF469" i="5"/>
  <c r="AF416" i="5"/>
  <c r="AF452" i="5"/>
  <c r="AF326" i="5"/>
  <c r="AF143" i="5"/>
  <c r="AF464" i="5"/>
  <c r="AF343" i="5"/>
  <c r="AF360" i="5"/>
  <c r="AF473" i="5"/>
  <c r="AF370" i="5"/>
  <c r="AF355" i="5"/>
  <c r="AF145" i="5"/>
  <c r="AF221" i="5"/>
  <c r="AF344" i="5"/>
  <c r="AF359" i="5"/>
  <c r="AF424" i="5"/>
  <c r="AF443" i="5"/>
  <c r="AF351" i="5"/>
  <c r="AF298" i="5"/>
  <c r="AF534" i="5"/>
  <c r="AF504" i="5"/>
  <c r="AF365" i="5"/>
  <c r="AF222" i="5"/>
  <c r="AF279" i="5"/>
  <c r="AF242" i="5"/>
  <c r="AF238" i="5"/>
  <c r="AF205" i="5"/>
  <c r="AF196" i="5"/>
  <c r="AF233" i="5"/>
  <c r="AF480" i="5"/>
  <c r="AF291" i="5"/>
  <c r="AF175" i="5"/>
  <c r="AF507" i="5"/>
  <c r="AF278" i="5"/>
  <c r="AF167" i="5"/>
  <c r="AF185" i="5"/>
  <c r="AF262" i="5"/>
  <c r="AF327" i="5"/>
  <c r="AF276" i="5"/>
  <c r="AF150" i="5"/>
  <c r="AF176" i="5"/>
  <c r="AF433" i="5"/>
  <c r="AF408" i="5"/>
  <c r="AF376" i="5"/>
  <c r="AF250" i="5"/>
  <c r="AF481" i="5"/>
  <c r="AF148" i="5"/>
  <c r="AF265" i="5"/>
  <c r="AF536" i="5"/>
  <c r="AF272" i="5"/>
  <c r="AF422" i="5"/>
  <c r="AF177" i="5"/>
  <c r="AF373" i="5"/>
  <c r="AF357" i="5"/>
  <c r="AF303" i="5"/>
  <c r="AF330" i="5"/>
  <c r="AF134" i="5"/>
  <c r="AF295" i="5"/>
  <c r="AF220" i="5"/>
  <c r="AF529" i="5"/>
  <c r="AF168" i="5"/>
  <c r="AF353" i="5"/>
  <c r="AF475" i="5"/>
  <c r="AF258" i="5"/>
  <c r="AF313" i="5"/>
  <c r="AF403" i="5"/>
  <c r="AF448" i="5"/>
  <c r="AF514" i="5"/>
  <c r="AF149" i="5"/>
  <c r="AF293" i="5"/>
  <c r="AF509" i="5"/>
  <c r="AF342" i="5"/>
  <c r="AF162" i="5"/>
  <c r="AF419" i="5"/>
  <c r="AF369" i="5"/>
  <c r="AF147" i="5"/>
  <c r="AF530" i="5"/>
  <c r="AF362" i="5"/>
  <c r="AF257" i="5"/>
  <c r="AF508" i="5"/>
  <c r="AF232" i="5"/>
  <c r="C23" i="5"/>
  <c r="AF423" i="5"/>
  <c r="AF459" i="5"/>
  <c r="AF363" i="5"/>
  <c r="AF486" i="5"/>
  <c r="AF338" i="5"/>
  <c r="AF412" i="5"/>
  <c r="AF490" i="5"/>
  <c r="AF305" i="5"/>
  <c r="AF525" i="5"/>
  <c r="AF163" i="5"/>
  <c r="AF284" i="5"/>
  <c r="AF449" i="5"/>
  <c r="AF241" i="5"/>
  <c r="AF188" i="5"/>
  <c r="AF314" i="5"/>
  <c r="AF292" i="5"/>
  <c r="AF541" i="5"/>
  <c r="AF468" i="5"/>
  <c r="AF282" i="5"/>
  <c r="AF523" i="5"/>
  <c r="AF325" i="5"/>
  <c r="AF487" i="5"/>
  <c r="AF164" i="5"/>
  <c r="AF130" i="5"/>
  <c r="AF484" i="5"/>
  <c r="AF249" i="5"/>
  <c r="AF440" i="5"/>
  <c r="AF159" i="5"/>
  <c r="AF513" i="5"/>
  <c r="AF447" i="5"/>
  <c r="AF277" i="5"/>
  <c r="AF234" i="5"/>
  <c r="AF456" i="5"/>
  <c r="AF153" i="5"/>
  <c r="AF253" i="5"/>
  <c r="AF511" i="5"/>
  <c r="AF385" i="5"/>
  <c r="AF483" i="5"/>
  <c r="AF520" i="5"/>
  <c r="AF479" i="5"/>
  <c r="AF418" i="5"/>
  <c r="AF127" i="5"/>
  <c r="AF364" i="5"/>
  <c r="AF444" i="5"/>
  <c r="AF524" i="5"/>
  <c r="AF296" i="5"/>
  <c r="AF263" i="5"/>
  <c r="AF372" i="5"/>
  <c r="AF174" i="5"/>
  <c r="AF382" i="5"/>
  <c r="AF336" i="5"/>
  <c r="AF489" i="5"/>
  <c r="AF544" i="5"/>
  <c r="AF356" i="5"/>
  <c r="AF133" i="5"/>
  <c r="AF182" i="5"/>
  <c r="AF431" i="5"/>
  <c r="AF316" i="5"/>
  <c r="AF354" i="5"/>
  <c r="AF324" i="5"/>
  <c r="AF308" i="5"/>
  <c r="AF350" i="5"/>
  <c r="AF248" i="5"/>
  <c r="AF335" i="5"/>
  <c r="AF283" i="5"/>
  <c r="AF170" i="5"/>
  <c r="AF126" i="5"/>
  <c r="AF288" i="5"/>
  <c r="AF470" i="5"/>
  <c r="AF161" i="5"/>
  <c r="AF501" i="5"/>
  <c r="AF200" i="5"/>
  <c r="AF411" i="5"/>
  <c r="AF131" i="5"/>
  <c r="AF478" i="5"/>
  <c r="AF297" i="5"/>
  <c r="AF436" i="5"/>
  <c r="AF198" i="5"/>
  <c r="AF439" i="5"/>
  <c r="AF450" i="5"/>
  <c r="AF460" i="5"/>
  <c r="AF267" i="5"/>
  <c r="AF413" i="5"/>
  <c r="AF290" i="5"/>
  <c r="AF394" i="5"/>
  <c r="AF146" i="5"/>
  <c r="AF260" i="5"/>
  <c r="AF244" i="5"/>
  <c r="AF462" i="5"/>
  <c r="AF187" i="5"/>
  <c r="AF542" i="5"/>
  <c r="AF494" i="5"/>
  <c r="AF197" i="5"/>
  <c r="AF506" i="5"/>
  <c r="AF317" i="5"/>
  <c r="AF389" i="5"/>
  <c r="AF466" i="5"/>
  <c r="AF485" i="5"/>
  <c r="AF471" i="5"/>
  <c r="AF225" i="5"/>
  <c r="AF538" i="5"/>
  <c r="AF289" i="5"/>
  <c r="AF496" i="5"/>
  <c r="AF235" i="5"/>
  <c r="AF337" i="5"/>
  <c r="AF304" i="5"/>
  <c r="AF521" i="5"/>
  <c r="AF517" i="5"/>
  <c r="AF341" i="5"/>
  <c r="AF391" i="5"/>
  <c r="AF154" i="5"/>
  <c r="AF300" i="5"/>
  <c r="AF388" i="5"/>
  <c r="AF390" i="5"/>
  <c r="AF503" i="5"/>
  <c r="AF204" i="5"/>
  <c r="AF309" i="5"/>
  <c r="AF125" i="5"/>
  <c r="AF532" i="5"/>
  <c r="AF378" i="5"/>
  <c r="AF268" i="5"/>
  <c r="AF142" i="5"/>
  <c r="AF275" i="5"/>
  <c r="AF396" i="5"/>
  <c r="AF435" i="5"/>
  <c r="AF361" i="5"/>
  <c r="AF358" i="5"/>
  <c r="AF252" i="5"/>
  <c r="AF128" i="5"/>
  <c r="AF339" i="5"/>
  <c r="AF438" i="5"/>
  <c r="AF138" i="5"/>
  <c r="AF543" i="5"/>
  <c r="AF135" i="5"/>
  <c r="AF239" i="5"/>
  <c r="AF158" i="5"/>
  <c r="AF319" i="5"/>
  <c r="AF465" i="5"/>
  <c r="AH8" i="5"/>
  <c r="AG8" i="5" s="1"/>
  <c r="AI8" i="5" s="1"/>
  <c r="AE9" i="5" s="1"/>
  <c r="Z10" i="5"/>
  <c r="Y10" i="5" s="1"/>
  <c r="AA10" i="5" s="1"/>
  <c r="W11" i="5" s="1"/>
  <c r="Z11" i="5" l="1"/>
  <c r="Y11" i="5" s="1"/>
  <c r="AA11" i="5" s="1"/>
  <c r="W12" i="5" s="1"/>
  <c r="AH9" i="5"/>
  <c r="AG9" i="5" s="1"/>
  <c r="AI9" i="5" s="1"/>
  <c r="AE10" i="5" s="1"/>
  <c r="AH10" i="5" l="1"/>
  <c r="AG10" i="5" s="1"/>
  <c r="AI10" i="5" s="1"/>
  <c r="AE11" i="5" s="1"/>
  <c r="Z12" i="5"/>
  <c r="Y12" i="5" s="1"/>
  <c r="AA12" i="5" s="1"/>
  <c r="W13" i="5" s="1"/>
  <c r="AH11" i="5" l="1"/>
  <c r="AG11" i="5" s="1"/>
  <c r="AI11" i="5" s="1"/>
  <c r="AE12" i="5" s="1"/>
  <c r="Z13" i="5"/>
  <c r="Y13" i="5" s="1"/>
  <c r="AA13" i="5" s="1"/>
  <c r="W14" i="5" s="1"/>
  <c r="AH12" i="5" l="1"/>
  <c r="AG12" i="5" s="1"/>
  <c r="AI12" i="5" s="1"/>
  <c r="AE13" i="5" s="1"/>
  <c r="Z14" i="5"/>
  <c r="Y14" i="5" s="1"/>
  <c r="AA14" i="5" s="1"/>
  <c r="W15" i="5" s="1"/>
  <c r="Z15" i="5" l="1"/>
  <c r="Y15" i="5" s="1"/>
  <c r="AA15" i="5" s="1"/>
  <c r="W16" i="5" s="1"/>
  <c r="AH13" i="5"/>
  <c r="AG13" i="5" s="1"/>
  <c r="AI13" i="5" s="1"/>
  <c r="AE14" i="5" s="1"/>
  <c r="AH14" i="5" l="1"/>
  <c r="AG14" i="5" s="1"/>
  <c r="AI14" i="5" s="1"/>
  <c r="AE15" i="5" s="1"/>
  <c r="Z16" i="5"/>
  <c r="Y16" i="5" s="1"/>
  <c r="AA16" i="5" s="1"/>
  <c r="W17" i="5" s="1"/>
  <c r="Z17" i="5" l="1"/>
  <c r="Y17" i="5" s="1"/>
  <c r="AA17" i="5" s="1"/>
  <c r="W19" i="5" s="1"/>
  <c r="AH15" i="5"/>
  <c r="AG15" i="5" s="1"/>
  <c r="AI15" i="5" s="1"/>
  <c r="AE16" i="5" s="1"/>
  <c r="Z19" i="5" l="1"/>
  <c r="Y19" i="5" s="1"/>
  <c r="AA19" i="5" s="1"/>
  <c r="W20" i="5" s="1"/>
  <c r="AH16" i="5"/>
  <c r="AG16" i="5" s="1"/>
  <c r="AI16" i="5" s="1"/>
  <c r="AE17" i="5" s="1"/>
  <c r="AH17" i="5" l="1"/>
  <c r="AG17" i="5" s="1"/>
  <c r="AI17" i="5" s="1"/>
  <c r="AE19" i="5" s="1"/>
  <c r="Z20" i="5"/>
  <c r="Y20" i="5" s="1"/>
  <c r="AA20" i="5" s="1"/>
  <c r="W21" i="5" s="1"/>
  <c r="Z21" i="5" l="1"/>
  <c r="Y21" i="5" s="1"/>
  <c r="AA21" i="5" s="1"/>
  <c r="W22" i="5" s="1"/>
  <c r="AH19" i="5"/>
  <c r="AG19" i="5" s="1"/>
  <c r="AI19" i="5" s="1"/>
  <c r="AE20" i="5" s="1"/>
  <c r="AH20" i="5" l="1"/>
  <c r="AG20" i="5" s="1"/>
  <c r="AI20" i="5" s="1"/>
  <c r="AE21" i="5" s="1"/>
  <c r="Z22" i="5"/>
  <c r="Y22" i="5" s="1"/>
  <c r="AA22" i="5" s="1"/>
  <c r="W23" i="5" s="1"/>
  <c r="Z23" i="5" l="1"/>
  <c r="Y23" i="5" s="1"/>
  <c r="AA23" i="5" s="1"/>
  <c r="W24" i="5" s="1"/>
  <c r="AH21" i="5"/>
  <c r="AG21" i="5" s="1"/>
  <c r="AI21" i="5" s="1"/>
  <c r="AE22" i="5" s="1"/>
  <c r="AH22" i="5" l="1"/>
  <c r="AG22" i="5" s="1"/>
  <c r="AI22" i="5" s="1"/>
  <c r="AE23" i="5" s="1"/>
  <c r="Z24" i="5"/>
  <c r="Y24" i="5" s="1"/>
  <c r="AA24" i="5" s="1"/>
  <c r="W25" i="5" s="1"/>
  <c r="Z25" i="5" l="1"/>
  <c r="Y25" i="5" s="1"/>
  <c r="AA25" i="5" s="1"/>
  <c r="W26" i="5" s="1"/>
  <c r="AH23" i="5"/>
  <c r="AG23" i="5" s="1"/>
  <c r="AI23" i="5" s="1"/>
  <c r="AE24" i="5" s="1"/>
  <c r="AH24" i="5" l="1"/>
  <c r="AG24" i="5" s="1"/>
  <c r="AI24" i="5" s="1"/>
  <c r="AE25" i="5" s="1"/>
  <c r="Z26" i="5"/>
  <c r="Y26" i="5" s="1"/>
  <c r="AA26" i="5" s="1"/>
  <c r="W27" i="5" s="1"/>
  <c r="Z27" i="5" l="1"/>
  <c r="Y27" i="5" s="1"/>
  <c r="AA27" i="5" s="1"/>
  <c r="W28" i="5" s="1"/>
  <c r="AH25" i="5"/>
  <c r="AG25" i="5" s="1"/>
  <c r="AI25" i="5" s="1"/>
  <c r="AE26" i="5" s="1"/>
  <c r="AH26" i="5" l="1"/>
  <c r="AG26" i="5" s="1"/>
  <c r="AI26" i="5" s="1"/>
  <c r="AE27" i="5" s="1"/>
  <c r="Z28" i="5"/>
  <c r="Y28" i="5" s="1"/>
  <c r="AA28" i="5" s="1"/>
  <c r="W29" i="5" s="1"/>
  <c r="Z29" i="5" l="1"/>
  <c r="Y29" i="5" s="1"/>
  <c r="AA29" i="5" s="1"/>
  <c r="W30" i="5" s="1"/>
  <c r="AH27" i="5"/>
  <c r="AG27" i="5" s="1"/>
  <c r="AI27" i="5" s="1"/>
  <c r="AE28" i="5" s="1"/>
  <c r="AH28" i="5" l="1"/>
  <c r="AG28" i="5" s="1"/>
  <c r="AI28" i="5" s="1"/>
  <c r="AE29" i="5" s="1"/>
  <c r="Z30" i="5"/>
  <c r="Y30" i="5" s="1"/>
  <c r="AA30" i="5" s="1"/>
  <c r="W31" i="5" s="1"/>
  <c r="Z31" i="5" l="1"/>
  <c r="Y31" i="5" s="1"/>
  <c r="AA31" i="5" s="1"/>
  <c r="W32" i="5" s="1"/>
  <c r="AH29" i="5"/>
  <c r="AG29" i="5" s="1"/>
  <c r="AI29" i="5" s="1"/>
  <c r="AE30" i="5" s="1"/>
  <c r="AH30" i="5" l="1"/>
  <c r="AG30" i="5" s="1"/>
  <c r="AI30" i="5" s="1"/>
  <c r="AE31" i="5" s="1"/>
  <c r="Z32" i="5"/>
  <c r="Y32" i="5" s="1"/>
  <c r="AA32" i="5" s="1"/>
  <c r="W33" i="5" s="1"/>
  <c r="AH31" i="5" l="1"/>
  <c r="AG31" i="5" s="1"/>
  <c r="AI31" i="5" s="1"/>
  <c r="AE32" i="5" s="1"/>
  <c r="Z33" i="5"/>
  <c r="Y33" i="5" s="1"/>
  <c r="AA33" i="5" s="1"/>
  <c r="W34" i="5" s="1"/>
  <c r="Z34" i="5" l="1"/>
  <c r="Y34" i="5" s="1"/>
  <c r="AA34" i="5" s="1"/>
  <c r="W35" i="5" s="1"/>
  <c r="AH32" i="5"/>
  <c r="AG32" i="5" s="1"/>
  <c r="AI32" i="5" s="1"/>
  <c r="AE33" i="5" s="1"/>
  <c r="AH33" i="5" l="1"/>
  <c r="AG33" i="5" s="1"/>
  <c r="AI33" i="5" s="1"/>
  <c r="AE34" i="5" s="1"/>
  <c r="Z35" i="5"/>
  <c r="Y35" i="5" s="1"/>
  <c r="AA35" i="5" s="1"/>
  <c r="W36" i="5" s="1"/>
  <c r="Z36" i="5" l="1"/>
  <c r="Y36" i="5" s="1"/>
  <c r="AA36" i="5" s="1"/>
  <c r="W37" i="5" s="1"/>
  <c r="AH34" i="5"/>
  <c r="AG34" i="5" s="1"/>
  <c r="AI34" i="5" s="1"/>
  <c r="AE35" i="5" s="1"/>
  <c r="AH35" i="5" l="1"/>
  <c r="AG35" i="5" s="1"/>
  <c r="AI35" i="5" s="1"/>
  <c r="AE36" i="5" s="1"/>
  <c r="Z37" i="5"/>
  <c r="Y37" i="5" s="1"/>
  <c r="AA37" i="5" s="1"/>
  <c r="W38" i="5" s="1"/>
  <c r="Z38" i="5" l="1"/>
  <c r="Y38" i="5" s="1"/>
  <c r="AA38" i="5" s="1"/>
  <c r="W39" i="5" s="1"/>
  <c r="AH36" i="5"/>
  <c r="AG36" i="5" s="1"/>
  <c r="AI36" i="5" s="1"/>
  <c r="AE37" i="5" s="1"/>
  <c r="AH37" i="5" l="1"/>
  <c r="AG37" i="5" s="1"/>
  <c r="AI37" i="5" s="1"/>
  <c r="AE38" i="5" s="1"/>
  <c r="Z39" i="5"/>
  <c r="Y39" i="5" s="1"/>
  <c r="AA39" i="5" s="1"/>
  <c r="W40" i="5" s="1"/>
  <c r="P13" i="5"/>
  <c r="Q13" i="5" s="1"/>
  <c r="R13" i="5" s="1"/>
  <c r="Z40" i="5" l="1"/>
  <c r="Y40" i="5" s="1"/>
  <c r="AA40" i="5" s="1"/>
  <c r="W41" i="5" s="1"/>
  <c r="AH38" i="5"/>
  <c r="AG38" i="5" s="1"/>
  <c r="AI38" i="5" s="1"/>
  <c r="AE39" i="5" s="1"/>
  <c r="AH39" i="5" l="1"/>
  <c r="AG39" i="5" s="1"/>
  <c r="AI39" i="5" s="1"/>
  <c r="AE40" i="5" s="1"/>
  <c r="Z41" i="5"/>
  <c r="Y41" i="5" s="1"/>
  <c r="AA41" i="5" s="1"/>
  <c r="W42" i="5" s="1"/>
  <c r="AH40" i="5" l="1"/>
  <c r="AG40" i="5" s="1"/>
  <c r="AI40" i="5" s="1"/>
  <c r="AE41" i="5" s="1"/>
  <c r="Z42" i="5"/>
  <c r="Y42" i="5" s="1"/>
  <c r="AA42" i="5" s="1"/>
  <c r="W43" i="5" s="1"/>
  <c r="AH41" i="5" l="1"/>
  <c r="AG41" i="5" s="1"/>
  <c r="AI41" i="5" s="1"/>
  <c r="AE42" i="5" s="1"/>
  <c r="Z43" i="5"/>
  <c r="Y43" i="5" s="1"/>
  <c r="AA43" i="5" s="1"/>
  <c r="W44" i="5" s="1"/>
  <c r="Z44" i="5" l="1"/>
  <c r="Y44" i="5" s="1"/>
  <c r="AA44" i="5" s="1"/>
  <c r="W45" i="5" s="1"/>
  <c r="AH42" i="5"/>
  <c r="AG42" i="5" s="1"/>
  <c r="AI42" i="5" s="1"/>
  <c r="AE43" i="5" s="1"/>
  <c r="AH43" i="5" l="1"/>
  <c r="AG43" i="5" s="1"/>
  <c r="AI43" i="5" s="1"/>
  <c r="AE44" i="5" s="1"/>
  <c r="Z45" i="5"/>
  <c r="Y45" i="5" s="1"/>
  <c r="AA45" i="5" s="1"/>
  <c r="W46" i="5" s="1"/>
  <c r="AH44" i="5" l="1"/>
  <c r="AG44" i="5" s="1"/>
  <c r="AI44" i="5" s="1"/>
  <c r="AE45" i="5" s="1"/>
  <c r="Z46" i="5"/>
  <c r="Y46" i="5" s="1"/>
  <c r="AA46" i="5" s="1"/>
  <c r="W47" i="5" s="1"/>
  <c r="Z47" i="5" l="1"/>
  <c r="Y47" i="5" s="1"/>
  <c r="AA47" i="5" s="1"/>
  <c r="W48" i="5" s="1"/>
  <c r="AH45" i="5"/>
  <c r="AG45" i="5" s="1"/>
  <c r="AI45" i="5" s="1"/>
  <c r="AE46" i="5" s="1"/>
  <c r="AH46" i="5" l="1"/>
  <c r="AG46" i="5" s="1"/>
  <c r="AI46" i="5" s="1"/>
  <c r="AE47" i="5" s="1"/>
  <c r="Z48" i="5"/>
  <c r="Y48" i="5" s="1"/>
  <c r="AA48" i="5" s="1"/>
  <c r="W49" i="5" s="1"/>
  <c r="AH47" i="5" l="1"/>
  <c r="AG47" i="5" s="1"/>
  <c r="AI47" i="5" s="1"/>
  <c r="AE48" i="5" s="1"/>
  <c r="Z49" i="5"/>
  <c r="Y49" i="5" s="1"/>
  <c r="AA49" i="5" s="1"/>
  <c r="W50" i="5" s="1"/>
  <c r="Z50" i="5" l="1"/>
  <c r="Y50" i="5" s="1"/>
  <c r="AA50" i="5" s="1"/>
  <c r="W51" i="5" s="1"/>
  <c r="AH48" i="5"/>
  <c r="AG48" i="5" s="1"/>
  <c r="AI48" i="5" s="1"/>
  <c r="AE49" i="5" s="1"/>
  <c r="AH49" i="5" l="1"/>
  <c r="AG49" i="5" s="1"/>
  <c r="AI49" i="5" s="1"/>
  <c r="AE50" i="5" s="1"/>
  <c r="Z51" i="5"/>
  <c r="Y51" i="5" s="1"/>
  <c r="AA51" i="5" s="1"/>
  <c r="W52" i="5" s="1"/>
  <c r="Z52" i="5" l="1"/>
  <c r="Y52" i="5" s="1"/>
  <c r="AA52" i="5" s="1"/>
  <c r="W53" i="5" s="1"/>
  <c r="AH50" i="5"/>
  <c r="AG50" i="5" s="1"/>
  <c r="AI50" i="5" s="1"/>
  <c r="AE51" i="5" s="1"/>
  <c r="AH51" i="5" l="1"/>
  <c r="AG51" i="5" s="1"/>
  <c r="AI51" i="5" s="1"/>
  <c r="AE52" i="5" s="1"/>
  <c r="Z53" i="5"/>
  <c r="Y53" i="5" s="1"/>
  <c r="AA53" i="5" s="1"/>
  <c r="W54" i="5" s="1"/>
  <c r="Z54" i="5" l="1"/>
  <c r="Y54" i="5" s="1"/>
  <c r="AA54" i="5" s="1"/>
  <c r="W55" i="5" s="1"/>
  <c r="AH52" i="5"/>
  <c r="AG52" i="5" s="1"/>
  <c r="AI52" i="5" s="1"/>
  <c r="AE53" i="5" s="1"/>
  <c r="AH53" i="5" l="1"/>
  <c r="AG53" i="5" s="1"/>
  <c r="AI53" i="5" s="1"/>
  <c r="AE54" i="5" s="1"/>
  <c r="Z55" i="5"/>
  <c r="Y55" i="5" s="1"/>
  <c r="AA55" i="5" s="1"/>
  <c r="W56" i="5" s="1"/>
  <c r="Z56" i="5" l="1"/>
  <c r="Y56" i="5" s="1"/>
  <c r="AA56" i="5" s="1"/>
  <c r="W57" i="5" s="1"/>
  <c r="AH54" i="5"/>
  <c r="AG54" i="5" s="1"/>
  <c r="AI54" i="5" s="1"/>
  <c r="AE55" i="5" s="1"/>
  <c r="AH55" i="5" l="1"/>
  <c r="AG55" i="5" s="1"/>
  <c r="AI55" i="5" s="1"/>
  <c r="AE56" i="5" s="1"/>
  <c r="Z57" i="5"/>
  <c r="Y57" i="5" s="1"/>
  <c r="AA57" i="5" s="1"/>
  <c r="W58" i="5" s="1"/>
  <c r="AH56" i="5" l="1"/>
  <c r="AG56" i="5" s="1"/>
  <c r="AI56" i="5" s="1"/>
  <c r="AE57" i="5" s="1"/>
  <c r="Z58" i="5"/>
  <c r="Y58" i="5" s="1"/>
  <c r="AA58" i="5" s="1"/>
  <c r="W59" i="5" s="1"/>
  <c r="Z59" i="5" l="1"/>
  <c r="Y59" i="5" s="1"/>
  <c r="AA59" i="5" s="1"/>
  <c r="W60" i="5" s="1"/>
  <c r="AH57" i="5"/>
  <c r="AG57" i="5" s="1"/>
  <c r="AI57" i="5" s="1"/>
  <c r="AE58" i="5" s="1"/>
  <c r="Z60" i="5" l="1"/>
  <c r="Y60" i="5" s="1"/>
  <c r="AA60" i="5" s="1"/>
  <c r="W61" i="5" s="1"/>
  <c r="AH58" i="5"/>
  <c r="AG58" i="5" s="1"/>
  <c r="AI58" i="5" s="1"/>
  <c r="AE59" i="5" s="1"/>
  <c r="AH59" i="5" l="1"/>
  <c r="AG59" i="5" s="1"/>
  <c r="AI59" i="5" s="1"/>
  <c r="AE60" i="5" s="1"/>
  <c r="Z61" i="5"/>
  <c r="Y61" i="5" s="1"/>
  <c r="AA61" i="5" s="1"/>
  <c r="W62" i="5" s="1"/>
  <c r="Z62" i="5" l="1"/>
  <c r="Y62" i="5" s="1"/>
  <c r="AA62" i="5" s="1"/>
  <c r="W63" i="5" s="1"/>
  <c r="AH60" i="5"/>
  <c r="AG60" i="5" s="1"/>
  <c r="AI60" i="5" s="1"/>
  <c r="AE61" i="5" s="1"/>
  <c r="P14" i="5" l="1"/>
  <c r="Q14" i="5" s="1"/>
  <c r="R14" i="5" s="1"/>
  <c r="Z63" i="5"/>
  <c r="Y63" i="5" s="1"/>
  <c r="AA63" i="5" s="1"/>
  <c r="W64" i="5" s="1"/>
  <c r="AH61" i="5"/>
  <c r="AG61" i="5" s="1"/>
  <c r="AI61" i="5" s="1"/>
  <c r="AE62" i="5" s="1"/>
  <c r="AH62" i="5" l="1"/>
  <c r="AG62" i="5" s="1"/>
  <c r="AI62" i="5" s="1"/>
  <c r="AE63" i="5" s="1"/>
  <c r="Z64" i="5"/>
  <c r="Y64" i="5" s="1"/>
  <c r="AA64" i="5" s="1"/>
  <c r="W65" i="5" s="1"/>
  <c r="Z65" i="5" l="1"/>
  <c r="Y65" i="5" s="1"/>
  <c r="AA65" i="5" s="1"/>
  <c r="W66" i="5" s="1"/>
  <c r="AH63" i="5"/>
  <c r="AG63" i="5" s="1"/>
  <c r="AI63" i="5" s="1"/>
  <c r="AE64" i="5" s="1"/>
  <c r="AH64" i="5" l="1"/>
  <c r="AG64" i="5" s="1"/>
  <c r="AI64" i="5" s="1"/>
  <c r="AE65" i="5" s="1"/>
  <c r="Z66" i="5"/>
  <c r="Y66" i="5" s="1"/>
  <c r="AA66" i="5" s="1"/>
  <c r="W67" i="5" s="1"/>
  <c r="Z67" i="5" l="1"/>
  <c r="Y67" i="5" s="1"/>
  <c r="AA67" i="5" s="1"/>
  <c r="W68" i="5" s="1"/>
  <c r="AH65" i="5"/>
  <c r="AG65" i="5" s="1"/>
  <c r="AI65" i="5" s="1"/>
  <c r="AE66" i="5" s="1"/>
  <c r="AH66" i="5" l="1"/>
  <c r="AG66" i="5" s="1"/>
  <c r="AI66" i="5" s="1"/>
  <c r="AE67" i="5" s="1"/>
  <c r="Z68" i="5"/>
  <c r="Y68" i="5" s="1"/>
  <c r="AA68" i="5" s="1"/>
  <c r="W69" i="5" s="1"/>
  <c r="Z69" i="5" l="1"/>
  <c r="Y69" i="5" s="1"/>
  <c r="AA69" i="5" s="1"/>
  <c r="W70" i="5" s="1"/>
  <c r="AH67" i="5"/>
  <c r="AG67" i="5" s="1"/>
  <c r="AI67" i="5" s="1"/>
  <c r="AE68" i="5" s="1"/>
  <c r="AH68" i="5" l="1"/>
  <c r="AG68" i="5" s="1"/>
  <c r="AI68" i="5" s="1"/>
  <c r="AE69" i="5" s="1"/>
  <c r="Z70" i="5"/>
  <c r="Y70" i="5" s="1"/>
  <c r="AA70" i="5" s="1"/>
  <c r="W71" i="5" s="1"/>
  <c r="Z71" i="5" l="1"/>
  <c r="Y71" i="5" s="1"/>
  <c r="AA71" i="5" s="1"/>
  <c r="W72" i="5" s="1"/>
  <c r="AH69" i="5"/>
  <c r="AG69" i="5" s="1"/>
  <c r="AI69" i="5" s="1"/>
  <c r="AE70" i="5" s="1"/>
  <c r="AH70" i="5" l="1"/>
  <c r="AG70" i="5" s="1"/>
  <c r="AI70" i="5" s="1"/>
  <c r="AE71" i="5" s="1"/>
  <c r="Z72" i="5"/>
  <c r="Y72" i="5" s="1"/>
  <c r="AA72" i="5" s="1"/>
  <c r="W73" i="5" s="1"/>
  <c r="AH71" i="5" l="1"/>
  <c r="AG71" i="5" s="1"/>
  <c r="AI71" i="5" s="1"/>
  <c r="AE72" i="5" s="1"/>
  <c r="Z73" i="5"/>
  <c r="Y73" i="5" s="1"/>
  <c r="AA73" i="5" s="1"/>
  <c r="W74" i="5" s="1"/>
  <c r="AH72" i="5" l="1"/>
  <c r="AG72" i="5" s="1"/>
  <c r="AI72" i="5" s="1"/>
  <c r="AE73" i="5" s="1"/>
  <c r="Z74" i="5"/>
  <c r="Y74" i="5" s="1"/>
  <c r="AA74" i="5" s="1"/>
  <c r="W75" i="5" s="1"/>
  <c r="Z75" i="5" l="1"/>
  <c r="Y75" i="5" s="1"/>
  <c r="AA75" i="5" s="1"/>
  <c r="W76" i="5" s="1"/>
  <c r="AH73" i="5"/>
  <c r="AG73" i="5" s="1"/>
  <c r="AI73" i="5" s="1"/>
  <c r="AE74" i="5" s="1"/>
  <c r="AH74" i="5" l="1"/>
  <c r="AG74" i="5" s="1"/>
  <c r="AI74" i="5" s="1"/>
  <c r="AE75" i="5" s="1"/>
  <c r="Z76" i="5"/>
  <c r="Y76" i="5" s="1"/>
  <c r="AA76" i="5" s="1"/>
  <c r="W77" i="5" s="1"/>
  <c r="Z77" i="5" l="1"/>
  <c r="Y77" i="5" s="1"/>
  <c r="AA77" i="5" s="1"/>
  <c r="W78" i="5" s="1"/>
  <c r="AH75" i="5"/>
  <c r="AG75" i="5" s="1"/>
  <c r="AI75" i="5" s="1"/>
  <c r="AE76" i="5" s="1"/>
  <c r="AH76" i="5" l="1"/>
  <c r="AG76" i="5" s="1"/>
  <c r="AI76" i="5" s="1"/>
  <c r="AE77" i="5" s="1"/>
  <c r="Z78" i="5"/>
  <c r="Y78" i="5" s="1"/>
  <c r="AA78" i="5" s="1"/>
  <c r="W79" i="5" s="1"/>
  <c r="Z79" i="5" l="1"/>
  <c r="Y79" i="5" s="1"/>
  <c r="AA79" i="5" s="1"/>
  <c r="W80" i="5" s="1"/>
  <c r="AH77" i="5"/>
  <c r="AG77" i="5" s="1"/>
  <c r="AI77" i="5" s="1"/>
  <c r="AE78" i="5" s="1"/>
  <c r="AH78" i="5" l="1"/>
  <c r="AG78" i="5" s="1"/>
  <c r="AI78" i="5" s="1"/>
  <c r="AE79" i="5" s="1"/>
  <c r="Z80" i="5"/>
  <c r="Y80" i="5" s="1"/>
  <c r="AA80" i="5" s="1"/>
  <c r="W81" i="5" s="1"/>
  <c r="AH79" i="5" l="1"/>
  <c r="AG79" i="5" s="1"/>
  <c r="AI79" i="5" s="1"/>
  <c r="AE80" i="5" s="1"/>
  <c r="Z81" i="5"/>
  <c r="Y81" i="5" s="1"/>
  <c r="AA81" i="5" s="1"/>
  <c r="W82" i="5" s="1"/>
  <c r="AH80" i="5" l="1"/>
  <c r="AG80" i="5" s="1"/>
  <c r="AI80" i="5" s="1"/>
  <c r="AE81" i="5" s="1"/>
  <c r="Z82" i="5"/>
  <c r="Y82" i="5" s="1"/>
  <c r="AA82" i="5" s="1"/>
  <c r="W83" i="5" s="1"/>
  <c r="AH81" i="5" l="1"/>
  <c r="AG81" i="5" s="1"/>
  <c r="AI81" i="5" s="1"/>
  <c r="AE82" i="5" s="1"/>
  <c r="Z83" i="5"/>
  <c r="Y83" i="5" s="1"/>
  <c r="AA83" i="5" s="1"/>
  <c r="W84" i="5" s="1"/>
  <c r="Z84" i="5" l="1"/>
  <c r="Y84" i="5" s="1"/>
  <c r="AA84" i="5" s="1"/>
  <c r="W85" i="5" s="1"/>
  <c r="AH82" i="5"/>
  <c r="AG82" i="5" s="1"/>
  <c r="AI82" i="5" s="1"/>
  <c r="AE83" i="5" s="1"/>
  <c r="AH83" i="5" l="1"/>
  <c r="AG83" i="5" s="1"/>
  <c r="AI83" i="5" s="1"/>
  <c r="AE84" i="5" s="1"/>
  <c r="Z85" i="5"/>
  <c r="Y85" i="5" s="1"/>
  <c r="AA85" i="5" s="1"/>
  <c r="W86" i="5" s="1"/>
  <c r="Z86" i="5" l="1"/>
  <c r="Y86" i="5" s="1"/>
  <c r="AA86" i="5" s="1"/>
  <c r="W87" i="5" s="1"/>
  <c r="AH84" i="5"/>
  <c r="AG84" i="5" s="1"/>
  <c r="AI84" i="5" s="1"/>
  <c r="AE85" i="5" s="1"/>
  <c r="AH85" i="5" l="1"/>
  <c r="AG85" i="5" s="1"/>
  <c r="AI85" i="5" s="1"/>
  <c r="AE86" i="5" s="1"/>
  <c r="Z87" i="5"/>
  <c r="Y87" i="5" s="1"/>
  <c r="AA87" i="5" s="1"/>
  <c r="W88" i="5" s="1"/>
  <c r="Z88" i="5" l="1"/>
  <c r="Y88" i="5" s="1"/>
  <c r="AA88" i="5" s="1"/>
  <c r="W89" i="5" s="1"/>
  <c r="AH86" i="5"/>
  <c r="AG86" i="5" s="1"/>
  <c r="AI86" i="5" s="1"/>
  <c r="AE87" i="5" s="1"/>
  <c r="AH87" i="5" l="1"/>
  <c r="AG87" i="5" s="1"/>
  <c r="AI87" i="5" s="1"/>
  <c r="AE88" i="5" s="1"/>
  <c r="Z89" i="5"/>
  <c r="Y89" i="5" s="1"/>
  <c r="AA89" i="5" s="1"/>
  <c r="W90" i="5" s="1"/>
  <c r="AH88" i="5" l="1"/>
  <c r="AG88" i="5" s="1"/>
  <c r="AI88" i="5" s="1"/>
  <c r="AE89" i="5" s="1"/>
  <c r="Z90" i="5"/>
  <c r="Y90" i="5" s="1"/>
  <c r="AA90" i="5" s="1"/>
  <c r="W91" i="5" s="1"/>
  <c r="Z91" i="5" l="1"/>
  <c r="Y91" i="5" s="1"/>
  <c r="AA91" i="5" s="1"/>
  <c r="W92" i="5" s="1"/>
  <c r="AH89" i="5"/>
  <c r="AG89" i="5" s="1"/>
  <c r="AI89" i="5" s="1"/>
  <c r="AE90" i="5" s="1"/>
  <c r="AH90" i="5" l="1"/>
  <c r="AG90" i="5" s="1"/>
  <c r="AI90" i="5" s="1"/>
  <c r="AE91" i="5" s="1"/>
  <c r="Z92" i="5"/>
  <c r="Y92" i="5" s="1"/>
  <c r="AA92" i="5" s="1"/>
  <c r="W93" i="5" s="1"/>
  <c r="Z93" i="5" l="1"/>
  <c r="Y93" i="5" s="1"/>
  <c r="AA93" i="5" s="1"/>
  <c r="W94" i="5" s="1"/>
  <c r="AH91" i="5"/>
  <c r="AG91" i="5" s="1"/>
  <c r="AI91" i="5" s="1"/>
  <c r="AE92" i="5" s="1"/>
  <c r="AH92" i="5" l="1"/>
  <c r="AG92" i="5" s="1"/>
  <c r="AI92" i="5" s="1"/>
  <c r="AE93" i="5" s="1"/>
  <c r="Z94" i="5"/>
  <c r="Y94" i="5" s="1"/>
  <c r="AA94" i="5" s="1"/>
  <c r="W95" i="5" s="1"/>
  <c r="Z95" i="5" l="1"/>
  <c r="Y95" i="5" s="1"/>
  <c r="AA95" i="5" s="1"/>
  <c r="W96" i="5" s="1"/>
  <c r="AH93" i="5"/>
  <c r="AG93" i="5" s="1"/>
  <c r="AI93" i="5" s="1"/>
  <c r="AE94" i="5" s="1"/>
  <c r="AH94" i="5" l="1"/>
  <c r="AG94" i="5" s="1"/>
  <c r="AI94" i="5" s="1"/>
  <c r="AE95" i="5" s="1"/>
  <c r="Z96" i="5"/>
  <c r="Y96" i="5" s="1"/>
  <c r="AA96" i="5" s="1"/>
  <c r="W97" i="5" s="1"/>
  <c r="Z97" i="5" l="1"/>
  <c r="Y97" i="5" s="1"/>
  <c r="AA97" i="5" s="1"/>
  <c r="W98" i="5" s="1"/>
  <c r="AH95" i="5"/>
  <c r="AG95" i="5" s="1"/>
  <c r="AI95" i="5" s="1"/>
  <c r="AE96" i="5" s="1"/>
  <c r="AH96" i="5" l="1"/>
  <c r="AG96" i="5" s="1"/>
  <c r="AI96" i="5" s="1"/>
  <c r="AE97" i="5" s="1"/>
  <c r="Z98" i="5"/>
  <c r="Y98" i="5" s="1"/>
  <c r="AA98" i="5" s="1"/>
  <c r="W99" i="5" s="1"/>
  <c r="AH97" i="5" l="1"/>
  <c r="AG97" i="5" s="1"/>
  <c r="AI97" i="5" s="1"/>
  <c r="AE98" i="5" s="1"/>
  <c r="Z99" i="5"/>
  <c r="Y99" i="5" s="1"/>
  <c r="AA99" i="5" s="1"/>
  <c r="W100" i="5" s="1"/>
  <c r="P15" i="5"/>
  <c r="Q15" i="5" s="1"/>
  <c r="R15" i="5" s="1"/>
  <c r="Z100" i="5" l="1"/>
  <c r="Y100" i="5" s="1"/>
  <c r="AA100" i="5" s="1"/>
  <c r="W101" i="5" s="1"/>
  <c r="AH98" i="5"/>
  <c r="AG98" i="5" s="1"/>
  <c r="AI98" i="5" s="1"/>
  <c r="AE99" i="5" s="1"/>
  <c r="AH99" i="5" l="1"/>
  <c r="AG99" i="5" s="1"/>
  <c r="AI99" i="5" s="1"/>
  <c r="AE100" i="5" s="1"/>
  <c r="Z101" i="5"/>
  <c r="Y101" i="5" s="1"/>
  <c r="AA101" i="5" s="1"/>
  <c r="W102" i="5" s="1"/>
  <c r="Z102" i="5" l="1"/>
  <c r="Y102" i="5" s="1"/>
  <c r="AA102" i="5" s="1"/>
  <c r="W103" i="5" s="1"/>
  <c r="AH100" i="5"/>
  <c r="AG100" i="5" s="1"/>
  <c r="AI100" i="5" s="1"/>
  <c r="AE101" i="5" s="1"/>
  <c r="AH101" i="5" l="1"/>
  <c r="AG101" i="5" s="1"/>
  <c r="AI101" i="5" s="1"/>
  <c r="AE102" i="5" s="1"/>
  <c r="Z103" i="5"/>
  <c r="Y103" i="5" s="1"/>
  <c r="AA103" i="5" s="1"/>
  <c r="W104" i="5" s="1"/>
  <c r="Z104" i="5" l="1"/>
  <c r="Y104" i="5" s="1"/>
  <c r="AA104" i="5" s="1"/>
  <c r="W105" i="5" s="1"/>
  <c r="AH102" i="5"/>
  <c r="AG102" i="5" s="1"/>
  <c r="AI102" i="5" s="1"/>
  <c r="AE103" i="5" s="1"/>
  <c r="AH103" i="5" l="1"/>
  <c r="AG103" i="5" s="1"/>
  <c r="AI103" i="5" s="1"/>
  <c r="AE104" i="5" s="1"/>
  <c r="Z105" i="5"/>
  <c r="Y105" i="5" s="1"/>
  <c r="AA105" i="5" s="1"/>
  <c r="W106" i="5" s="1"/>
  <c r="AH104" i="5" l="1"/>
  <c r="AG104" i="5" s="1"/>
  <c r="AI104" i="5" s="1"/>
  <c r="AE105" i="5" s="1"/>
  <c r="Z106" i="5"/>
  <c r="Y106" i="5" s="1"/>
  <c r="AA106" i="5" s="1"/>
  <c r="W107" i="5" s="1"/>
  <c r="AH105" i="5" l="1"/>
  <c r="AG105" i="5" s="1"/>
  <c r="AI105" i="5" s="1"/>
  <c r="AE106" i="5" s="1"/>
  <c r="Z107" i="5"/>
  <c r="Y107" i="5" s="1"/>
  <c r="AA107" i="5" s="1"/>
  <c r="W108" i="5" s="1"/>
  <c r="Z108" i="5" l="1"/>
  <c r="Y108" i="5" s="1"/>
  <c r="AA108" i="5" s="1"/>
  <c r="W109" i="5" s="1"/>
  <c r="AH106" i="5"/>
  <c r="AG106" i="5" s="1"/>
  <c r="AI106" i="5" s="1"/>
  <c r="AE107" i="5" s="1"/>
  <c r="AH107" i="5" l="1"/>
  <c r="AG107" i="5" s="1"/>
  <c r="AI107" i="5" s="1"/>
  <c r="AE108" i="5" s="1"/>
  <c r="Z109" i="5"/>
  <c r="Y109" i="5" s="1"/>
  <c r="AA109" i="5" s="1"/>
  <c r="W110" i="5" s="1"/>
  <c r="Z110" i="5" l="1"/>
  <c r="Y110" i="5" s="1"/>
  <c r="AA110" i="5" s="1"/>
  <c r="W111" i="5" s="1"/>
  <c r="AH108" i="5"/>
  <c r="AG108" i="5" s="1"/>
  <c r="AI108" i="5" s="1"/>
  <c r="AE109" i="5" s="1"/>
  <c r="AH109" i="5" l="1"/>
  <c r="AG109" i="5" s="1"/>
  <c r="AI109" i="5" s="1"/>
  <c r="AE110" i="5" s="1"/>
  <c r="Z111" i="5"/>
  <c r="Y111" i="5" s="1"/>
  <c r="AA111" i="5" s="1"/>
  <c r="W112" i="5" s="1"/>
  <c r="Z112" i="5" l="1"/>
  <c r="Y112" i="5" s="1"/>
  <c r="AA112" i="5" s="1"/>
  <c r="W113" i="5" s="1"/>
  <c r="AH110" i="5"/>
  <c r="AG110" i="5" s="1"/>
  <c r="AI110" i="5" s="1"/>
  <c r="AE111" i="5" s="1"/>
  <c r="AH111" i="5" l="1"/>
  <c r="AG111" i="5" s="1"/>
  <c r="AI111" i="5" s="1"/>
  <c r="AE112" i="5" s="1"/>
  <c r="Z113" i="5"/>
  <c r="Y113" i="5" s="1"/>
  <c r="AA113" i="5" s="1"/>
  <c r="W114" i="5" s="1"/>
  <c r="AH112" i="5" l="1"/>
  <c r="AG112" i="5" s="1"/>
  <c r="AI112" i="5" s="1"/>
  <c r="AE113" i="5" s="1"/>
  <c r="Z114" i="5"/>
  <c r="Y114" i="5" s="1"/>
  <c r="AA114" i="5" s="1"/>
  <c r="W115" i="5" s="1"/>
  <c r="Z115" i="5" l="1"/>
  <c r="Y115" i="5" s="1"/>
  <c r="AA115" i="5" s="1"/>
  <c r="W116" i="5" s="1"/>
  <c r="AH113" i="5"/>
  <c r="AG113" i="5" s="1"/>
  <c r="AI113" i="5" s="1"/>
  <c r="AE114" i="5" s="1"/>
  <c r="AH114" i="5" l="1"/>
  <c r="AG114" i="5" s="1"/>
  <c r="AI114" i="5" s="1"/>
  <c r="AE115" i="5" s="1"/>
  <c r="Z116" i="5"/>
  <c r="Y116" i="5" s="1"/>
  <c r="AA116" i="5" s="1"/>
  <c r="W117" i="5" s="1"/>
  <c r="Z117" i="5" l="1"/>
  <c r="Y117" i="5" s="1"/>
  <c r="AA117" i="5" s="1"/>
  <c r="W118" i="5" s="1"/>
  <c r="AH115" i="5"/>
  <c r="AG115" i="5" s="1"/>
  <c r="AI115" i="5" s="1"/>
  <c r="AE116" i="5" s="1"/>
  <c r="AH116" i="5" l="1"/>
  <c r="AG116" i="5" s="1"/>
  <c r="AI116" i="5" s="1"/>
  <c r="AE117" i="5" s="1"/>
  <c r="Z118" i="5"/>
  <c r="Y118" i="5" s="1"/>
  <c r="AA118" i="5" s="1"/>
  <c r="W119" i="5" s="1"/>
  <c r="Z119" i="5" l="1"/>
  <c r="Y119" i="5" s="1"/>
  <c r="AA119" i="5" s="1"/>
  <c r="W120" i="5" s="1"/>
  <c r="AH117" i="5"/>
  <c r="AG117" i="5" s="1"/>
  <c r="AI117" i="5" s="1"/>
  <c r="AE118" i="5" s="1"/>
  <c r="AH118" i="5" l="1"/>
  <c r="AG118" i="5" s="1"/>
  <c r="AI118" i="5" s="1"/>
  <c r="AE119" i="5" s="1"/>
  <c r="Z120" i="5"/>
  <c r="Y120" i="5" s="1"/>
  <c r="AA120" i="5" s="1"/>
  <c r="W121" i="5" s="1"/>
  <c r="AH119" i="5" l="1"/>
  <c r="AG119" i="5" s="1"/>
  <c r="AI119" i="5" s="1"/>
  <c r="AE120" i="5" s="1"/>
  <c r="Z121" i="5"/>
  <c r="Y121" i="5" s="1"/>
  <c r="AA121" i="5" s="1"/>
  <c r="W122" i="5" s="1"/>
  <c r="Z122" i="5" l="1"/>
  <c r="Y122" i="5" s="1"/>
  <c r="AA122" i="5" s="1"/>
  <c r="W123" i="5" s="1"/>
  <c r="AH120" i="5"/>
  <c r="AG120" i="5" s="1"/>
  <c r="AI120" i="5" s="1"/>
  <c r="AE121" i="5" s="1"/>
  <c r="AH121" i="5" l="1"/>
  <c r="AG121" i="5" s="1"/>
  <c r="AI121" i="5" s="1"/>
  <c r="AE122" i="5" s="1"/>
  <c r="Z123" i="5"/>
  <c r="Y123" i="5" s="1"/>
  <c r="AA123" i="5" s="1"/>
  <c r="W124" i="5" s="1"/>
  <c r="P16" i="5"/>
  <c r="Q16" i="5" s="1"/>
  <c r="R16" i="5" s="1"/>
  <c r="AH122" i="5" l="1"/>
  <c r="AG122" i="5" s="1"/>
  <c r="AI122" i="5" s="1"/>
  <c r="AE123" i="5" s="1"/>
  <c r="Z124" i="5"/>
  <c r="Y124" i="5" s="1"/>
  <c r="AA124" i="5" s="1"/>
  <c r="W125" i="5" s="1"/>
  <c r="Z125" i="5" l="1"/>
  <c r="Y125" i="5" s="1"/>
  <c r="AA125" i="5" s="1"/>
  <c r="W126" i="5" s="1"/>
  <c r="AH123" i="5"/>
  <c r="AG123" i="5" s="1"/>
  <c r="AI123" i="5" s="1"/>
  <c r="AE124" i="5" s="1"/>
  <c r="AH124" i="5" l="1"/>
  <c r="AG124" i="5" s="1"/>
  <c r="AI124" i="5" s="1"/>
  <c r="AE125" i="5" s="1"/>
  <c r="Z126" i="5"/>
  <c r="Y126" i="5" s="1"/>
  <c r="AA126" i="5" s="1"/>
  <c r="W127" i="5" s="1"/>
  <c r="AH125" i="5" l="1"/>
  <c r="AG125" i="5" s="1"/>
  <c r="AI125" i="5" s="1"/>
  <c r="AE126" i="5" s="1"/>
  <c r="Z127" i="5"/>
  <c r="Y127" i="5" s="1"/>
  <c r="AA127" i="5" s="1"/>
  <c r="W128" i="5" s="1"/>
  <c r="Z128" i="5" l="1"/>
  <c r="Y128" i="5" s="1"/>
  <c r="AA128" i="5" s="1"/>
  <c r="W129" i="5" s="1"/>
  <c r="AH126" i="5"/>
  <c r="AG126" i="5" s="1"/>
  <c r="AI126" i="5" s="1"/>
  <c r="AE127" i="5" s="1"/>
  <c r="AH127" i="5" l="1"/>
  <c r="AG127" i="5" s="1"/>
  <c r="AI127" i="5" s="1"/>
  <c r="AE128" i="5" s="1"/>
  <c r="Z129" i="5"/>
  <c r="Y129" i="5" s="1"/>
  <c r="AA129" i="5" s="1"/>
  <c r="W130" i="5" s="1"/>
  <c r="AH128" i="5" l="1"/>
  <c r="AG128" i="5" s="1"/>
  <c r="AI128" i="5" s="1"/>
  <c r="AE129" i="5" s="1"/>
  <c r="Z130" i="5"/>
  <c r="Y130" i="5" s="1"/>
  <c r="AA130" i="5" s="1"/>
  <c r="W131" i="5" s="1"/>
  <c r="Z131" i="5" l="1"/>
  <c r="Y131" i="5" s="1"/>
  <c r="AA131" i="5" s="1"/>
  <c r="W132" i="5" s="1"/>
  <c r="AH129" i="5"/>
  <c r="AG129" i="5" s="1"/>
  <c r="AI129" i="5" s="1"/>
  <c r="AE130" i="5" s="1"/>
  <c r="AH130" i="5" l="1"/>
  <c r="AG130" i="5" s="1"/>
  <c r="AI130" i="5" s="1"/>
  <c r="AE131" i="5" s="1"/>
  <c r="Z132" i="5"/>
  <c r="Y132" i="5" s="1"/>
  <c r="AA132" i="5" s="1"/>
  <c r="W133" i="5" s="1"/>
  <c r="Z133" i="5" l="1"/>
  <c r="Y133" i="5" s="1"/>
  <c r="AA133" i="5" s="1"/>
  <c r="W134" i="5" s="1"/>
  <c r="AH131" i="5"/>
  <c r="AG131" i="5" s="1"/>
  <c r="AI131" i="5" s="1"/>
  <c r="AE132" i="5" s="1"/>
  <c r="AH132" i="5" l="1"/>
  <c r="AG132" i="5" s="1"/>
  <c r="AI132" i="5" s="1"/>
  <c r="AE133" i="5" s="1"/>
  <c r="Z134" i="5"/>
  <c r="Y134" i="5" s="1"/>
  <c r="AA134" i="5" s="1"/>
  <c r="W135" i="5" s="1"/>
  <c r="Z135" i="5" l="1"/>
  <c r="Y135" i="5" s="1"/>
  <c r="AA135" i="5" s="1"/>
  <c r="W136" i="5" s="1"/>
  <c r="AH133" i="5"/>
  <c r="AG133" i="5" s="1"/>
  <c r="AI133" i="5" s="1"/>
  <c r="AE134" i="5" s="1"/>
  <c r="AH134" i="5" l="1"/>
  <c r="AG134" i="5" s="1"/>
  <c r="AI134" i="5" s="1"/>
  <c r="AE135" i="5" s="1"/>
  <c r="Z136" i="5"/>
  <c r="Y136" i="5" s="1"/>
  <c r="AA136" i="5" s="1"/>
  <c r="W137" i="5" s="1"/>
  <c r="Z137" i="5" l="1"/>
  <c r="Y137" i="5" s="1"/>
  <c r="AA137" i="5" s="1"/>
  <c r="W138" i="5" s="1"/>
  <c r="AH135" i="5"/>
  <c r="AG135" i="5" s="1"/>
  <c r="AI135" i="5" s="1"/>
  <c r="AE136" i="5" s="1"/>
  <c r="AH136" i="5" l="1"/>
  <c r="AG136" i="5" s="1"/>
  <c r="AI136" i="5" s="1"/>
  <c r="AE137" i="5" s="1"/>
  <c r="Z138" i="5"/>
  <c r="Y138" i="5" s="1"/>
  <c r="AA138" i="5" s="1"/>
  <c r="W139" i="5" s="1"/>
  <c r="Z139" i="5" l="1"/>
  <c r="Y139" i="5" s="1"/>
  <c r="AA139" i="5" s="1"/>
  <c r="W140" i="5" s="1"/>
  <c r="AH137" i="5"/>
  <c r="AG137" i="5" s="1"/>
  <c r="AI137" i="5" s="1"/>
  <c r="AE138" i="5" s="1"/>
  <c r="AH138" i="5" l="1"/>
  <c r="AG138" i="5" s="1"/>
  <c r="AI138" i="5" s="1"/>
  <c r="AE139" i="5" s="1"/>
  <c r="Z140" i="5"/>
  <c r="Y140" i="5" s="1"/>
  <c r="AA140" i="5" s="1"/>
  <c r="W141" i="5" s="1"/>
  <c r="Z141" i="5" l="1"/>
  <c r="Y141" i="5" s="1"/>
  <c r="AA141" i="5" s="1"/>
  <c r="W142" i="5" s="1"/>
  <c r="AH139" i="5"/>
  <c r="AG139" i="5" s="1"/>
  <c r="AI139" i="5" s="1"/>
  <c r="AE140" i="5" s="1"/>
  <c r="AH140" i="5" l="1"/>
  <c r="AG140" i="5" s="1"/>
  <c r="AI140" i="5" s="1"/>
  <c r="AE141" i="5" s="1"/>
  <c r="Z142" i="5"/>
  <c r="Y142" i="5" s="1"/>
  <c r="AA142" i="5" s="1"/>
  <c r="W143" i="5" s="1"/>
  <c r="Z143" i="5" l="1"/>
  <c r="Y143" i="5" s="1"/>
  <c r="AA143" i="5" s="1"/>
  <c r="W144" i="5" s="1"/>
  <c r="AH141" i="5"/>
  <c r="AG141" i="5" s="1"/>
  <c r="AI141" i="5" s="1"/>
  <c r="AE142" i="5" s="1"/>
  <c r="AH142" i="5" l="1"/>
  <c r="AG142" i="5" s="1"/>
  <c r="AI142" i="5" s="1"/>
  <c r="AE143" i="5" s="1"/>
  <c r="Z144" i="5"/>
  <c r="Y144" i="5" s="1"/>
  <c r="AA144" i="5" s="1"/>
  <c r="W145" i="5" s="1"/>
  <c r="Z145" i="5" l="1"/>
  <c r="Y145" i="5" s="1"/>
  <c r="AA145" i="5" s="1"/>
  <c r="W146" i="5" s="1"/>
  <c r="AH143" i="5"/>
  <c r="AG143" i="5" s="1"/>
  <c r="AI143" i="5" s="1"/>
  <c r="AE144" i="5" s="1"/>
  <c r="AH144" i="5" l="1"/>
  <c r="AG144" i="5" s="1"/>
  <c r="AI144" i="5" s="1"/>
  <c r="AE145" i="5" s="1"/>
  <c r="Z146" i="5"/>
  <c r="Y146" i="5" s="1"/>
  <c r="AA146" i="5" s="1"/>
  <c r="W147" i="5" s="1"/>
  <c r="Z147" i="5" l="1"/>
  <c r="Y147" i="5" s="1"/>
  <c r="AA147" i="5" s="1"/>
  <c r="W148" i="5" s="1"/>
  <c r="AH145" i="5"/>
  <c r="AG145" i="5" s="1"/>
  <c r="AI145" i="5" s="1"/>
  <c r="AE146" i="5" s="1"/>
  <c r="Z148" i="5" l="1"/>
  <c r="Y148" i="5" s="1"/>
  <c r="AA148" i="5" s="1"/>
  <c r="W149" i="5" s="1"/>
  <c r="AH146" i="5"/>
  <c r="AG146" i="5" s="1"/>
  <c r="AI146" i="5" s="1"/>
  <c r="AE147" i="5" s="1"/>
  <c r="AH147" i="5" l="1"/>
  <c r="AG147" i="5" s="1"/>
  <c r="AI147" i="5" s="1"/>
  <c r="AE148" i="5" s="1"/>
  <c r="Z149" i="5"/>
  <c r="Y149" i="5" s="1"/>
  <c r="AA149" i="5" s="1"/>
  <c r="W150" i="5" s="1"/>
  <c r="Z150" i="5" l="1"/>
  <c r="Y150" i="5" s="1"/>
  <c r="AA150" i="5" s="1"/>
  <c r="W151" i="5" s="1"/>
  <c r="AH148" i="5"/>
  <c r="AG148" i="5" s="1"/>
  <c r="AI148" i="5" s="1"/>
  <c r="AE149" i="5" s="1"/>
  <c r="AH149" i="5" l="1"/>
  <c r="AG149" i="5" s="1"/>
  <c r="AI149" i="5" s="1"/>
  <c r="AE150" i="5" s="1"/>
  <c r="Z151" i="5"/>
  <c r="Y151" i="5" s="1"/>
  <c r="AA151" i="5" s="1"/>
  <c r="W152" i="5" s="1"/>
  <c r="Z152" i="5" l="1"/>
  <c r="Y152" i="5" s="1"/>
  <c r="AA152" i="5" s="1"/>
  <c r="W153" i="5" s="1"/>
  <c r="AH150" i="5"/>
  <c r="AG150" i="5" s="1"/>
  <c r="AI150" i="5" s="1"/>
  <c r="AE151" i="5" s="1"/>
  <c r="AH151" i="5" l="1"/>
  <c r="AG151" i="5" s="1"/>
  <c r="AI151" i="5" s="1"/>
  <c r="AE152" i="5" s="1"/>
  <c r="Z153" i="5"/>
  <c r="Y153" i="5" s="1"/>
  <c r="AA153" i="5" s="1"/>
  <c r="W154" i="5" s="1"/>
  <c r="Z154" i="5" l="1"/>
  <c r="Y154" i="5" s="1"/>
  <c r="AA154" i="5" s="1"/>
  <c r="W155" i="5" s="1"/>
  <c r="AH152" i="5"/>
  <c r="AG152" i="5" s="1"/>
  <c r="AI152" i="5" s="1"/>
  <c r="AE153" i="5" s="1"/>
  <c r="AH153" i="5" l="1"/>
  <c r="AG153" i="5" s="1"/>
  <c r="AI153" i="5" s="1"/>
  <c r="AE154" i="5" s="1"/>
  <c r="Z155" i="5"/>
  <c r="Y155" i="5" s="1"/>
  <c r="AA155" i="5" s="1"/>
  <c r="W156" i="5" s="1"/>
  <c r="Z156" i="5" l="1"/>
  <c r="Y156" i="5" s="1"/>
  <c r="AA156" i="5" s="1"/>
  <c r="W157" i="5" s="1"/>
  <c r="AH154" i="5"/>
  <c r="AG154" i="5" s="1"/>
  <c r="AI154" i="5" s="1"/>
  <c r="AE155" i="5" s="1"/>
  <c r="AH155" i="5" l="1"/>
  <c r="AG155" i="5" s="1"/>
  <c r="AI155" i="5" s="1"/>
  <c r="AE156" i="5" s="1"/>
  <c r="Z157" i="5"/>
  <c r="Y157" i="5" s="1"/>
  <c r="AA157" i="5" s="1"/>
  <c r="W158" i="5" s="1"/>
  <c r="Z158" i="5" l="1"/>
  <c r="Y158" i="5" s="1"/>
  <c r="AA158" i="5" s="1"/>
  <c r="W159" i="5" s="1"/>
  <c r="AH156" i="5"/>
  <c r="AG156" i="5" s="1"/>
  <c r="AI156" i="5" s="1"/>
  <c r="AE157" i="5" s="1"/>
  <c r="AH157" i="5" l="1"/>
  <c r="AG157" i="5" s="1"/>
  <c r="AI157" i="5" s="1"/>
  <c r="AE158" i="5" s="1"/>
  <c r="Z159" i="5"/>
  <c r="Y159" i="5" s="1"/>
  <c r="AA159" i="5" s="1"/>
  <c r="W160" i="5" s="1"/>
  <c r="Z160" i="5" l="1"/>
  <c r="Y160" i="5" s="1"/>
  <c r="AA160" i="5" s="1"/>
  <c r="W161" i="5" s="1"/>
  <c r="AH158" i="5"/>
  <c r="AG158" i="5" s="1"/>
  <c r="AI158" i="5" s="1"/>
  <c r="AE159" i="5" s="1"/>
  <c r="AH159" i="5" l="1"/>
  <c r="AG159" i="5" s="1"/>
  <c r="AI159" i="5" s="1"/>
  <c r="AE160" i="5" s="1"/>
  <c r="Z161" i="5"/>
  <c r="Y161" i="5" s="1"/>
  <c r="AA161" i="5" s="1"/>
  <c r="W162" i="5" s="1"/>
  <c r="Z162" i="5" l="1"/>
  <c r="Y162" i="5" s="1"/>
  <c r="AA162" i="5" s="1"/>
  <c r="W163" i="5" s="1"/>
  <c r="AH160" i="5"/>
  <c r="AG160" i="5" s="1"/>
  <c r="AI160" i="5" s="1"/>
  <c r="AE161" i="5" s="1"/>
  <c r="AH161" i="5" l="1"/>
  <c r="AG161" i="5" s="1"/>
  <c r="AI161" i="5" s="1"/>
  <c r="AE162" i="5" s="1"/>
  <c r="Z163" i="5"/>
  <c r="Y163" i="5" s="1"/>
  <c r="AA163" i="5" s="1"/>
  <c r="W164" i="5" s="1"/>
  <c r="Z164" i="5" l="1"/>
  <c r="Y164" i="5" s="1"/>
  <c r="AA164" i="5" s="1"/>
  <c r="W165" i="5" s="1"/>
  <c r="AH162" i="5"/>
  <c r="AG162" i="5" s="1"/>
  <c r="AI162" i="5" s="1"/>
  <c r="AE163" i="5" s="1"/>
  <c r="AH163" i="5" l="1"/>
  <c r="AG163" i="5" s="1"/>
  <c r="AI163" i="5" s="1"/>
  <c r="AE164" i="5" s="1"/>
  <c r="Z165" i="5"/>
  <c r="Y165" i="5" s="1"/>
  <c r="AA165" i="5" s="1"/>
  <c r="W166" i="5" s="1"/>
  <c r="Z166" i="5" l="1"/>
  <c r="Y166" i="5" s="1"/>
  <c r="AA166" i="5" s="1"/>
  <c r="W167" i="5" s="1"/>
  <c r="AH164" i="5"/>
  <c r="AG164" i="5" s="1"/>
  <c r="AI164" i="5" s="1"/>
  <c r="AE165" i="5" s="1"/>
  <c r="AH165" i="5" l="1"/>
  <c r="AG165" i="5" s="1"/>
  <c r="AI165" i="5" s="1"/>
  <c r="AE166" i="5" s="1"/>
  <c r="Z167" i="5"/>
  <c r="Y167" i="5" s="1"/>
  <c r="AA167" i="5" s="1"/>
  <c r="W168" i="5" s="1"/>
  <c r="Z168" i="5" l="1"/>
  <c r="Y168" i="5" s="1"/>
  <c r="AA168" i="5" s="1"/>
  <c r="W169" i="5" s="1"/>
  <c r="AH166" i="5"/>
  <c r="AG166" i="5" s="1"/>
  <c r="AI166" i="5" s="1"/>
  <c r="AE167" i="5" s="1"/>
  <c r="AH167" i="5" l="1"/>
  <c r="AG167" i="5" s="1"/>
  <c r="AI167" i="5" s="1"/>
  <c r="AE168" i="5" s="1"/>
  <c r="Z169" i="5"/>
  <c r="Y169" i="5" s="1"/>
  <c r="AA169" i="5" s="1"/>
  <c r="W170" i="5" s="1"/>
  <c r="Z170" i="5" l="1"/>
  <c r="Y170" i="5" s="1"/>
  <c r="AA170" i="5" s="1"/>
  <c r="W171" i="5" s="1"/>
  <c r="AH168" i="5"/>
  <c r="AG168" i="5" s="1"/>
  <c r="AI168" i="5" s="1"/>
  <c r="AE169" i="5" s="1"/>
  <c r="AH169" i="5" l="1"/>
  <c r="AG169" i="5" s="1"/>
  <c r="AI169" i="5" s="1"/>
  <c r="AE170" i="5" s="1"/>
  <c r="Z171" i="5"/>
  <c r="Y171" i="5" s="1"/>
  <c r="AA171" i="5" s="1"/>
  <c r="W172" i="5" s="1"/>
  <c r="Z172" i="5" l="1"/>
  <c r="Y172" i="5" s="1"/>
  <c r="AA172" i="5" s="1"/>
  <c r="W173" i="5" s="1"/>
  <c r="AH170" i="5"/>
  <c r="AG170" i="5" s="1"/>
  <c r="AI170" i="5" s="1"/>
  <c r="AE171" i="5" s="1"/>
  <c r="AH171" i="5" l="1"/>
  <c r="AG171" i="5" s="1"/>
  <c r="AI171" i="5" s="1"/>
  <c r="AE172" i="5" s="1"/>
  <c r="Z173" i="5"/>
  <c r="Y173" i="5" s="1"/>
  <c r="AA173" i="5" s="1"/>
  <c r="W174" i="5" s="1"/>
  <c r="AH172" i="5" l="1"/>
  <c r="AG172" i="5" s="1"/>
  <c r="AI172" i="5" s="1"/>
  <c r="AE173" i="5" s="1"/>
  <c r="Z174" i="5"/>
  <c r="Y174" i="5" s="1"/>
  <c r="AA174" i="5" s="1"/>
  <c r="W175" i="5" s="1"/>
  <c r="Z175" i="5" l="1"/>
  <c r="Y175" i="5" s="1"/>
  <c r="AA175" i="5" s="1"/>
  <c r="W176" i="5" s="1"/>
  <c r="AH173" i="5"/>
  <c r="AG173" i="5" s="1"/>
  <c r="AI173" i="5" s="1"/>
  <c r="AE174" i="5" s="1"/>
  <c r="AH174" i="5" l="1"/>
  <c r="AG174" i="5" s="1"/>
  <c r="AI174" i="5" s="1"/>
  <c r="AE175" i="5" s="1"/>
  <c r="Z176" i="5"/>
  <c r="Y176" i="5" s="1"/>
  <c r="AA176" i="5" s="1"/>
  <c r="W177" i="5" s="1"/>
  <c r="Z177" i="5" l="1"/>
  <c r="Y177" i="5" s="1"/>
  <c r="AA177" i="5" s="1"/>
  <c r="W178" i="5" s="1"/>
  <c r="AH175" i="5"/>
  <c r="AG175" i="5" s="1"/>
  <c r="AI175" i="5" s="1"/>
  <c r="AE176" i="5" s="1"/>
  <c r="Z178" i="5" l="1"/>
  <c r="Y178" i="5" s="1"/>
  <c r="AA178" i="5" s="1"/>
  <c r="W179" i="5" s="1"/>
  <c r="AH176" i="5"/>
  <c r="AG176" i="5" s="1"/>
  <c r="AI176" i="5" s="1"/>
  <c r="AE177" i="5" s="1"/>
  <c r="AH177" i="5" l="1"/>
  <c r="AG177" i="5" s="1"/>
  <c r="AI177" i="5" s="1"/>
  <c r="AE178" i="5" s="1"/>
  <c r="Z179" i="5"/>
  <c r="Y179" i="5" s="1"/>
  <c r="AA179" i="5" s="1"/>
  <c r="W180" i="5" s="1"/>
  <c r="Z180" i="5" l="1"/>
  <c r="Y180" i="5" s="1"/>
  <c r="AA180" i="5" s="1"/>
  <c r="W181" i="5" s="1"/>
  <c r="AH178" i="5"/>
  <c r="AG178" i="5" s="1"/>
  <c r="AI178" i="5" s="1"/>
  <c r="AE179" i="5" s="1"/>
  <c r="AH179" i="5" l="1"/>
  <c r="AG179" i="5" s="1"/>
  <c r="AI179" i="5" s="1"/>
  <c r="AE180" i="5" s="1"/>
  <c r="Z181" i="5"/>
  <c r="Y181" i="5" s="1"/>
  <c r="AA181" i="5" s="1"/>
  <c r="W182" i="5" s="1"/>
  <c r="Z182" i="5" l="1"/>
  <c r="Y182" i="5" s="1"/>
  <c r="AA182" i="5" s="1"/>
  <c r="W183" i="5" s="1"/>
  <c r="AH180" i="5"/>
  <c r="AG180" i="5" s="1"/>
  <c r="AI180" i="5" s="1"/>
  <c r="AE181" i="5" s="1"/>
  <c r="AH181" i="5" l="1"/>
  <c r="AG181" i="5" s="1"/>
  <c r="AI181" i="5" s="1"/>
  <c r="AE182" i="5" s="1"/>
  <c r="Z183" i="5"/>
  <c r="Y183" i="5" s="1"/>
  <c r="AA183" i="5" s="1"/>
  <c r="W184" i="5" s="1"/>
  <c r="Z184" i="5" l="1"/>
  <c r="Y184" i="5" s="1"/>
  <c r="AA184" i="5" s="1"/>
  <c r="W185" i="5" s="1"/>
  <c r="AH182" i="5"/>
  <c r="AG182" i="5" s="1"/>
  <c r="AI182" i="5" s="1"/>
  <c r="AE183" i="5" s="1"/>
  <c r="AH183" i="5" l="1"/>
  <c r="AG183" i="5" s="1"/>
  <c r="AI183" i="5" s="1"/>
  <c r="AE184" i="5" s="1"/>
  <c r="Z185" i="5"/>
  <c r="Y185" i="5" s="1"/>
  <c r="AA185" i="5" s="1"/>
  <c r="W186" i="5" s="1"/>
  <c r="Z186" i="5" l="1"/>
  <c r="Y186" i="5" s="1"/>
  <c r="AA186" i="5" s="1"/>
  <c r="W187" i="5" s="1"/>
  <c r="AH184" i="5"/>
  <c r="AG184" i="5" s="1"/>
  <c r="AI184" i="5" s="1"/>
  <c r="AE185" i="5" s="1"/>
  <c r="AH185" i="5" l="1"/>
  <c r="AG185" i="5" s="1"/>
  <c r="AI185" i="5" s="1"/>
  <c r="AE186" i="5" s="1"/>
  <c r="Z187" i="5"/>
  <c r="Y187" i="5" s="1"/>
  <c r="AA187" i="5" s="1"/>
  <c r="W188" i="5" s="1"/>
  <c r="Z188" i="5" l="1"/>
  <c r="Y188" i="5" s="1"/>
  <c r="AA188" i="5" s="1"/>
  <c r="W189" i="5" s="1"/>
  <c r="AH186" i="5"/>
  <c r="AG186" i="5" s="1"/>
  <c r="AI186" i="5" s="1"/>
  <c r="AE187" i="5" s="1"/>
  <c r="AH187" i="5" l="1"/>
  <c r="AG187" i="5" s="1"/>
  <c r="AI187" i="5" s="1"/>
  <c r="AE188" i="5" s="1"/>
  <c r="Z189" i="5"/>
  <c r="Y189" i="5" s="1"/>
  <c r="AA189" i="5" s="1"/>
  <c r="W190" i="5" s="1"/>
  <c r="Z190" i="5" l="1"/>
  <c r="Y190" i="5" s="1"/>
  <c r="AA190" i="5" s="1"/>
  <c r="W191" i="5" s="1"/>
  <c r="AH188" i="5"/>
  <c r="AG188" i="5" s="1"/>
  <c r="AI188" i="5" s="1"/>
  <c r="AE189" i="5" s="1"/>
  <c r="AH189" i="5" l="1"/>
  <c r="AG189" i="5" s="1"/>
  <c r="AI189" i="5" s="1"/>
  <c r="AE190" i="5" s="1"/>
  <c r="Z191" i="5"/>
  <c r="Y191" i="5" s="1"/>
  <c r="AA191" i="5" s="1"/>
  <c r="W192" i="5" s="1"/>
  <c r="Z192" i="5" l="1"/>
  <c r="Y192" i="5" s="1"/>
  <c r="AA192" i="5" s="1"/>
  <c r="W193" i="5" s="1"/>
  <c r="AH190" i="5"/>
  <c r="AG190" i="5" s="1"/>
  <c r="AI190" i="5" s="1"/>
  <c r="AE191" i="5" s="1"/>
  <c r="AH191" i="5" l="1"/>
  <c r="AG191" i="5" s="1"/>
  <c r="AI191" i="5" s="1"/>
  <c r="AE192" i="5" s="1"/>
  <c r="Z193" i="5"/>
  <c r="Y193" i="5" s="1"/>
  <c r="AA193" i="5" s="1"/>
  <c r="W194" i="5" s="1"/>
  <c r="Z194" i="5" l="1"/>
  <c r="Y194" i="5" s="1"/>
  <c r="AA194" i="5" s="1"/>
  <c r="W195" i="5" s="1"/>
  <c r="AH192" i="5"/>
  <c r="AG192" i="5" s="1"/>
  <c r="AI192" i="5" s="1"/>
  <c r="AE193" i="5" s="1"/>
  <c r="AH193" i="5" l="1"/>
  <c r="AG193" i="5" s="1"/>
  <c r="AI193" i="5" s="1"/>
  <c r="AE194" i="5" s="1"/>
  <c r="Z195" i="5"/>
  <c r="Y195" i="5" s="1"/>
  <c r="AA195" i="5" s="1"/>
  <c r="W196" i="5" s="1"/>
  <c r="Z196" i="5" l="1"/>
  <c r="Y196" i="5" s="1"/>
  <c r="AA196" i="5" s="1"/>
  <c r="W197" i="5" s="1"/>
  <c r="AH194" i="5"/>
  <c r="AG194" i="5" s="1"/>
  <c r="AI194" i="5" s="1"/>
  <c r="AE195" i="5" s="1"/>
  <c r="AH195" i="5" l="1"/>
  <c r="AG195" i="5" s="1"/>
  <c r="AI195" i="5" s="1"/>
  <c r="AE196" i="5" s="1"/>
  <c r="Z197" i="5"/>
  <c r="Y197" i="5" s="1"/>
  <c r="AA197" i="5" s="1"/>
  <c r="W198" i="5" s="1"/>
  <c r="Z198" i="5" l="1"/>
  <c r="Y198" i="5" s="1"/>
  <c r="AA198" i="5" s="1"/>
  <c r="W199" i="5" s="1"/>
  <c r="AH196" i="5"/>
  <c r="AG196" i="5" s="1"/>
  <c r="AI196" i="5" s="1"/>
  <c r="AE197" i="5" s="1"/>
  <c r="AH197" i="5" l="1"/>
  <c r="AG197" i="5" s="1"/>
  <c r="AI197" i="5" s="1"/>
  <c r="AE198" i="5" s="1"/>
  <c r="Z199" i="5"/>
  <c r="Y199" i="5" s="1"/>
  <c r="AA199" i="5" s="1"/>
  <c r="W200" i="5" s="1"/>
  <c r="AH198" i="5" l="1"/>
  <c r="AG198" i="5" s="1"/>
  <c r="AI198" i="5" s="1"/>
  <c r="AE199" i="5" s="1"/>
  <c r="Z200" i="5"/>
  <c r="Y200" i="5" s="1"/>
  <c r="AA200" i="5" s="1"/>
  <c r="W201" i="5" s="1"/>
  <c r="Z201" i="5" l="1"/>
  <c r="Y201" i="5" s="1"/>
  <c r="AA201" i="5" s="1"/>
  <c r="W202" i="5" s="1"/>
  <c r="AH199" i="5"/>
  <c r="AG199" i="5" s="1"/>
  <c r="AI199" i="5" s="1"/>
  <c r="AE200" i="5" s="1"/>
  <c r="AH200" i="5" l="1"/>
  <c r="AG200" i="5" s="1"/>
  <c r="AI200" i="5" s="1"/>
  <c r="AE201" i="5" s="1"/>
  <c r="Z202" i="5"/>
  <c r="Y202" i="5" s="1"/>
  <c r="AA202" i="5" s="1"/>
  <c r="W203" i="5" s="1"/>
  <c r="Z203" i="5" l="1"/>
  <c r="Y203" i="5" s="1"/>
  <c r="AA203" i="5" s="1"/>
  <c r="W204" i="5" s="1"/>
  <c r="AH201" i="5"/>
  <c r="AG201" i="5" s="1"/>
  <c r="AI201" i="5" s="1"/>
  <c r="AE202" i="5" s="1"/>
  <c r="Z204" i="5" l="1"/>
  <c r="Y204" i="5" s="1"/>
  <c r="AA204" i="5" s="1"/>
  <c r="W205" i="5" s="1"/>
  <c r="AH202" i="5"/>
  <c r="AG202" i="5" s="1"/>
  <c r="AI202" i="5" s="1"/>
  <c r="AE203" i="5" s="1"/>
  <c r="AH203" i="5" l="1"/>
  <c r="AG203" i="5" s="1"/>
  <c r="AI203" i="5" s="1"/>
  <c r="AE204" i="5" s="1"/>
  <c r="Z205" i="5"/>
  <c r="Y205" i="5" s="1"/>
  <c r="AA205" i="5" s="1"/>
  <c r="W206" i="5" s="1"/>
  <c r="AH204" i="5" l="1"/>
  <c r="AG204" i="5" s="1"/>
  <c r="AI204" i="5" s="1"/>
  <c r="AE205" i="5" s="1"/>
  <c r="Z206" i="5"/>
  <c r="Y206" i="5" s="1"/>
  <c r="AA206" i="5" s="1"/>
  <c r="W207" i="5" s="1"/>
  <c r="AH205" i="5" l="1"/>
  <c r="AG205" i="5" s="1"/>
  <c r="AI205" i="5" s="1"/>
  <c r="AE206" i="5" s="1"/>
  <c r="Z207" i="5"/>
  <c r="Y207" i="5" s="1"/>
  <c r="AA207" i="5" s="1"/>
  <c r="W208" i="5" s="1"/>
  <c r="Z208" i="5" l="1"/>
  <c r="Y208" i="5" s="1"/>
  <c r="AA208" i="5" s="1"/>
  <c r="W209" i="5" s="1"/>
  <c r="AH206" i="5"/>
  <c r="AG206" i="5" s="1"/>
  <c r="AI206" i="5" s="1"/>
  <c r="AE207" i="5" s="1"/>
  <c r="AH207" i="5" l="1"/>
  <c r="AG207" i="5" s="1"/>
  <c r="AI207" i="5" s="1"/>
  <c r="AE208" i="5" s="1"/>
  <c r="Z209" i="5"/>
  <c r="Y209" i="5" s="1"/>
  <c r="AA209" i="5" s="1"/>
  <c r="W210" i="5" s="1"/>
  <c r="Z210" i="5" l="1"/>
  <c r="Y210" i="5" s="1"/>
  <c r="AA210" i="5" s="1"/>
  <c r="W211" i="5" s="1"/>
  <c r="AH208" i="5"/>
  <c r="AG208" i="5" s="1"/>
  <c r="AI208" i="5" s="1"/>
  <c r="AE209" i="5" s="1"/>
  <c r="Z211" i="5" l="1"/>
  <c r="Y211" i="5" s="1"/>
  <c r="AA211" i="5" s="1"/>
  <c r="W212" i="5" s="1"/>
  <c r="AH209" i="5"/>
  <c r="AG209" i="5" s="1"/>
  <c r="AI209" i="5" s="1"/>
  <c r="AE210" i="5" s="1"/>
  <c r="AH210" i="5" l="1"/>
  <c r="AG210" i="5" s="1"/>
  <c r="AI210" i="5" s="1"/>
  <c r="AE211" i="5" s="1"/>
  <c r="Z212" i="5"/>
  <c r="Y212" i="5" s="1"/>
  <c r="AA212" i="5" s="1"/>
  <c r="W213" i="5" s="1"/>
  <c r="Z213" i="5" l="1"/>
  <c r="Y213" i="5" s="1"/>
  <c r="AA213" i="5" s="1"/>
  <c r="W214" i="5" s="1"/>
  <c r="AH211" i="5"/>
  <c r="AG211" i="5" s="1"/>
  <c r="AI211" i="5" s="1"/>
  <c r="AE212" i="5" s="1"/>
  <c r="AH212" i="5" l="1"/>
  <c r="AG212" i="5" s="1"/>
  <c r="AI212" i="5" s="1"/>
  <c r="AE213" i="5" s="1"/>
  <c r="Z214" i="5"/>
  <c r="Y214" i="5" s="1"/>
  <c r="AA214" i="5" s="1"/>
  <c r="W215" i="5" s="1"/>
  <c r="Z215" i="5" l="1"/>
  <c r="Y215" i="5" s="1"/>
  <c r="AA215" i="5" s="1"/>
  <c r="W216" i="5" s="1"/>
  <c r="AH213" i="5"/>
  <c r="AG213" i="5" s="1"/>
  <c r="AI213" i="5" s="1"/>
  <c r="AE214" i="5" s="1"/>
  <c r="AH214" i="5" l="1"/>
  <c r="AG214" i="5" s="1"/>
  <c r="AI214" i="5" s="1"/>
  <c r="AE215" i="5" s="1"/>
  <c r="Z216" i="5"/>
  <c r="Y216" i="5" s="1"/>
  <c r="AA216" i="5" s="1"/>
  <c r="W217" i="5" s="1"/>
  <c r="Z217" i="5" l="1"/>
  <c r="Y217" i="5" s="1"/>
  <c r="AA217" i="5" s="1"/>
  <c r="W218" i="5" s="1"/>
  <c r="AH215" i="5"/>
  <c r="AG215" i="5" s="1"/>
  <c r="AI215" i="5" s="1"/>
  <c r="AE216" i="5" s="1"/>
  <c r="AH216" i="5" l="1"/>
  <c r="AG216" i="5" s="1"/>
  <c r="AI216" i="5" s="1"/>
  <c r="AE217" i="5" s="1"/>
  <c r="Z218" i="5"/>
  <c r="Y218" i="5" s="1"/>
  <c r="AA218" i="5" s="1"/>
  <c r="W219" i="5" s="1"/>
  <c r="Z219" i="5" l="1"/>
  <c r="Y219" i="5" s="1"/>
  <c r="AA219" i="5" s="1"/>
  <c r="W220" i="5" s="1"/>
  <c r="AH217" i="5"/>
  <c r="AG217" i="5" s="1"/>
  <c r="AI217" i="5" s="1"/>
  <c r="AE218" i="5" s="1"/>
  <c r="AH218" i="5" l="1"/>
  <c r="AG218" i="5" s="1"/>
  <c r="AI218" i="5" s="1"/>
  <c r="AE219" i="5" s="1"/>
  <c r="Z220" i="5"/>
  <c r="Y220" i="5" s="1"/>
  <c r="AA220" i="5" s="1"/>
  <c r="W221" i="5" s="1"/>
  <c r="Z221" i="5" l="1"/>
  <c r="Y221" i="5" s="1"/>
  <c r="AA221" i="5" s="1"/>
  <c r="W222" i="5" s="1"/>
  <c r="AH219" i="5"/>
  <c r="AG219" i="5" s="1"/>
  <c r="AI219" i="5" s="1"/>
  <c r="AE220" i="5" s="1"/>
  <c r="AH220" i="5" l="1"/>
  <c r="AG220" i="5" s="1"/>
  <c r="AI220" i="5" s="1"/>
  <c r="AE221" i="5" s="1"/>
  <c r="Z222" i="5"/>
  <c r="Y222" i="5" s="1"/>
  <c r="AA222" i="5" s="1"/>
  <c r="W223" i="5" s="1"/>
  <c r="AH221" i="5" l="1"/>
  <c r="AG221" i="5" s="1"/>
  <c r="AI221" i="5" s="1"/>
  <c r="AE222" i="5" s="1"/>
  <c r="Z223" i="5"/>
  <c r="Y223" i="5" s="1"/>
  <c r="AA223" i="5" s="1"/>
  <c r="W224" i="5" s="1"/>
  <c r="Z224" i="5" l="1"/>
  <c r="Y224" i="5" s="1"/>
  <c r="AA224" i="5" s="1"/>
  <c r="W225" i="5" s="1"/>
  <c r="AH222" i="5"/>
  <c r="AG222" i="5" s="1"/>
  <c r="AI222" i="5" s="1"/>
  <c r="AE223" i="5" s="1"/>
  <c r="AH223" i="5" l="1"/>
  <c r="AG223" i="5" s="1"/>
  <c r="AI223" i="5" s="1"/>
  <c r="AE224" i="5" s="1"/>
  <c r="Z225" i="5"/>
  <c r="Y225" i="5" s="1"/>
  <c r="AA225" i="5" s="1"/>
  <c r="W226" i="5" s="1"/>
  <c r="Z226" i="5" l="1"/>
  <c r="Y226" i="5" s="1"/>
  <c r="AA226" i="5" s="1"/>
  <c r="W227" i="5" s="1"/>
  <c r="AH224" i="5"/>
  <c r="AG224" i="5" s="1"/>
  <c r="AI224" i="5" s="1"/>
  <c r="AE225" i="5" s="1"/>
  <c r="AH225" i="5" l="1"/>
  <c r="AG225" i="5" s="1"/>
  <c r="AI225" i="5" s="1"/>
  <c r="AE226" i="5" s="1"/>
  <c r="Z227" i="5"/>
  <c r="Y227" i="5" s="1"/>
  <c r="AA227" i="5" s="1"/>
  <c r="W228" i="5" s="1"/>
  <c r="Z228" i="5" l="1"/>
  <c r="Y228" i="5" s="1"/>
  <c r="AA228" i="5" s="1"/>
  <c r="W229" i="5" s="1"/>
  <c r="AH226" i="5"/>
  <c r="AG226" i="5" s="1"/>
  <c r="AI226" i="5" s="1"/>
  <c r="AE227" i="5" s="1"/>
  <c r="AH227" i="5" l="1"/>
  <c r="AG227" i="5" s="1"/>
  <c r="AI227" i="5" s="1"/>
  <c r="AE228" i="5" s="1"/>
  <c r="Z229" i="5"/>
  <c r="Y229" i="5" s="1"/>
  <c r="AA229" i="5" s="1"/>
  <c r="W230" i="5" s="1"/>
  <c r="AH228" i="5" l="1"/>
  <c r="AG228" i="5" s="1"/>
  <c r="AI228" i="5" s="1"/>
  <c r="AE229" i="5" s="1"/>
  <c r="Z230" i="5"/>
  <c r="Y230" i="5" s="1"/>
  <c r="AA230" i="5" s="1"/>
  <c r="W231" i="5" s="1"/>
  <c r="Z231" i="5" l="1"/>
  <c r="Y231" i="5" s="1"/>
  <c r="AA231" i="5" s="1"/>
  <c r="W232" i="5" s="1"/>
  <c r="AH229" i="5"/>
  <c r="AG229" i="5" s="1"/>
  <c r="AI229" i="5" s="1"/>
  <c r="AE230" i="5" s="1"/>
  <c r="AH230" i="5" l="1"/>
  <c r="AG230" i="5" s="1"/>
  <c r="AI230" i="5" s="1"/>
  <c r="AE231" i="5" s="1"/>
  <c r="Z232" i="5"/>
  <c r="Y232" i="5" s="1"/>
  <c r="AA232" i="5" s="1"/>
  <c r="W233" i="5" s="1"/>
  <c r="Z233" i="5" l="1"/>
  <c r="Y233" i="5" s="1"/>
  <c r="AA233" i="5" s="1"/>
  <c r="W234" i="5" s="1"/>
  <c r="AH231" i="5"/>
  <c r="AG231" i="5" s="1"/>
  <c r="AI231" i="5" s="1"/>
  <c r="AE232" i="5" s="1"/>
  <c r="AH232" i="5" l="1"/>
  <c r="AG232" i="5" s="1"/>
  <c r="AI232" i="5" s="1"/>
  <c r="AE233" i="5" s="1"/>
  <c r="Z234" i="5"/>
  <c r="Y234" i="5" s="1"/>
  <c r="AA234" i="5" s="1"/>
  <c r="W235" i="5" s="1"/>
  <c r="Z235" i="5" l="1"/>
  <c r="Y235" i="5" s="1"/>
  <c r="AA235" i="5" s="1"/>
  <c r="W236" i="5" s="1"/>
  <c r="AH233" i="5"/>
  <c r="AG233" i="5" s="1"/>
  <c r="AI233" i="5" s="1"/>
  <c r="AE234" i="5" s="1"/>
  <c r="AH234" i="5" l="1"/>
  <c r="AG234" i="5" s="1"/>
  <c r="AI234" i="5" s="1"/>
  <c r="AE235" i="5" s="1"/>
  <c r="Z236" i="5"/>
  <c r="Y236" i="5" s="1"/>
  <c r="AA236" i="5" s="1"/>
  <c r="W237" i="5" s="1"/>
  <c r="Z237" i="5" l="1"/>
  <c r="Y237" i="5" s="1"/>
  <c r="AA237" i="5" s="1"/>
  <c r="W238" i="5" s="1"/>
  <c r="AH235" i="5"/>
  <c r="AG235" i="5" s="1"/>
  <c r="AI235" i="5" s="1"/>
  <c r="AE236" i="5" s="1"/>
  <c r="AH236" i="5" l="1"/>
  <c r="AG236" i="5" s="1"/>
  <c r="AI236" i="5" s="1"/>
  <c r="AE237" i="5" s="1"/>
  <c r="Z238" i="5"/>
  <c r="Y238" i="5" s="1"/>
  <c r="AA238" i="5" s="1"/>
  <c r="W239" i="5" s="1"/>
  <c r="Z239" i="5" l="1"/>
  <c r="Y239" i="5" s="1"/>
  <c r="AA239" i="5" s="1"/>
  <c r="W240" i="5" s="1"/>
  <c r="AH237" i="5"/>
  <c r="AG237" i="5" s="1"/>
  <c r="AI237" i="5" s="1"/>
  <c r="AE238" i="5" s="1"/>
  <c r="AH238" i="5" l="1"/>
  <c r="AG238" i="5" s="1"/>
  <c r="AI238" i="5" s="1"/>
  <c r="AE239" i="5" s="1"/>
  <c r="Z240" i="5"/>
  <c r="Y240" i="5" s="1"/>
  <c r="AA240" i="5" s="1"/>
  <c r="W241" i="5" s="1"/>
  <c r="Z241" i="5" l="1"/>
  <c r="Y241" i="5" s="1"/>
  <c r="AA241" i="5" s="1"/>
  <c r="W242" i="5" s="1"/>
  <c r="AH239" i="5"/>
  <c r="AG239" i="5" s="1"/>
  <c r="AI239" i="5" s="1"/>
  <c r="AE240" i="5" s="1"/>
  <c r="AH240" i="5" l="1"/>
  <c r="AG240" i="5" s="1"/>
  <c r="AI240" i="5" s="1"/>
  <c r="AE241" i="5" s="1"/>
  <c r="Z242" i="5"/>
  <c r="Y242" i="5" s="1"/>
  <c r="AA242" i="5" s="1"/>
  <c r="W243" i="5" s="1"/>
  <c r="Z243" i="5" l="1"/>
  <c r="Y243" i="5" s="1"/>
  <c r="AA243" i="5" s="1"/>
  <c r="W244" i="5" s="1"/>
  <c r="AH241" i="5"/>
  <c r="AG241" i="5" s="1"/>
  <c r="AI241" i="5" s="1"/>
  <c r="AE242" i="5" s="1"/>
  <c r="AH242" i="5" l="1"/>
  <c r="AG242" i="5" s="1"/>
  <c r="AI242" i="5" s="1"/>
  <c r="AE243" i="5" s="1"/>
  <c r="Z244" i="5"/>
  <c r="Y244" i="5" s="1"/>
  <c r="AA244" i="5" s="1"/>
  <c r="W245" i="5" s="1"/>
  <c r="Z245" i="5" l="1"/>
  <c r="Y245" i="5" s="1"/>
  <c r="AA245" i="5" s="1"/>
  <c r="W246" i="5" s="1"/>
  <c r="AH243" i="5"/>
  <c r="AG243" i="5" s="1"/>
  <c r="AI243" i="5" s="1"/>
  <c r="AE244" i="5" s="1"/>
  <c r="AH244" i="5" l="1"/>
  <c r="AG244" i="5" s="1"/>
  <c r="AI244" i="5" s="1"/>
  <c r="AE245" i="5" s="1"/>
  <c r="Z246" i="5"/>
  <c r="Y246" i="5" s="1"/>
  <c r="AA246" i="5" s="1"/>
  <c r="W247" i="5" s="1"/>
  <c r="Z247" i="5" l="1"/>
  <c r="Y247" i="5" s="1"/>
  <c r="AA247" i="5" s="1"/>
  <c r="W248" i="5" s="1"/>
  <c r="AH245" i="5"/>
  <c r="AG245" i="5" s="1"/>
  <c r="AI245" i="5" s="1"/>
  <c r="AE246" i="5" s="1"/>
  <c r="AH246" i="5" l="1"/>
  <c r="AG246" i="5" s="1"/>
  <c r="AI246" i="5" s="1"/>
  <c r="AE247" i="5" s="1"/>
  <c r="Z248" i="5"/>
  <c r="Y248" i="5" s="1"/>
  <c r="AA248" i="5" s="1"/>
  <c r="W249" i="5" s="1"/>
  <c r="Z249" i="5" l="1"/>
  <c r="Y249" i="5" s="1"/>
  <c r="AA249" i="5" s="1"/>
  <c r="W250" i="5" s="1"/>
  <c r="AH247" i="5"/>
  <c r="AG247" i="5" s="1"/>
  <c r="AI247" i="5" s="1"/>
  <c r="AE248" i="5" s="1"/>
  <c r="AH248" i="5" l="1"/>
  <c r="AG248" i="5" s="1"/>
  <c r="AI248" i="5" s="1"/>
  <c r="AE249" i="5" s="1"/>
  <c r="Z250" i="5"/>
  <c r="Y250" i="5" s="1"/>
  <c r="AA250" i="5" s="1"/>
  <c r="W251" i="5" s="1"/>
  <c r="Z251" i="5" l="1"/>
  <c r="Y251" i="5" s="1"/>
  <c r="AA251" i="5" s="1"/>
  <c r="W252" i="5" s="1"/>
  <c r="AH249" i="5"/>
  <c r="AG249" i="5" s="1"/>
  <c r="AI249" i="5" s="1"/>
  <c r="AE250" i="5" s="1"/>
  <c r="AH250" i="5" l="1"/>
  <c r="AG250" i="5" s="1"/>
  <c r="AI250" i="5" s="1"/>
  <c r="AE251" i="5" s="1"/>
  <c r="Z252" i="5"/>
  <c r="Y252" i="5" s="1"/>
  <c r="AA252" i="5" s="1"/>
  <c r="W253" i="5" s="1"/>
  <c r="Z253" i="5" l="1"/>
  <c r="Y253" i="5" s="1"/>
  <c r="AA253" i="5" s="1"/>
  <c r="W254" i="5" s="1"/>
  <c r="AH251" i="5"/>
  <c r="AG251" i="5" s="1"/>
  <c r="AI251" i="5" s="1"/>
  <c r="AE252" i="5" s="1"/>
  <c r="Z254" i="5" l="1"/>
  <c r="Y254" i="5" s="1"/>
  <c r="AA254" i="5" s="1"/>
  <c r="W255" i="5" s="1"/>
  <c r="AH252" i="5"/>
  <c r="AG252" i="5" s="1"/>
  <c r="AI252" i="5" s="1"/>
  <c r="AE253" i="5" s="1"/>
  <c r="AH253" i="5" l="1"/>
  <c r="AG253" i="5" s="1"/>
  <c r="AI253" i="5" s="1"/>
  <c r="AE254" i="5" s="1"/>
  <c r="Z255" i="5"/>
  <c r="Y255" i="5" s="1"/>
  <c r="AA255" i="5" s="1"/>
  <c r="W256" i="5" s="1"/>
  <c r="Z256" i="5" l="1"/>
  <c r="Y256" i="5" s="1"/>
  <c r="AA256" i="5" s="1"/>
  <c r="W257" i="5" s="1"/>
  <c r="AH254" i="5"/>
  <c r="AG254" i="5" s="1"/>
  <c r="AI254" i="5" s="1"/>
  <c r="AE255" i="5" s="1"/>
  <c r="AH255" i="5" l="1"/>
  <c r="AG255" i="5" s="1"/>
  <c r="AI255" i="5" s="1"/>
  <c r="AE256" i="5" s="1"/>
  <c r="Z257" i="5"/>
  <c r="Y257" i="5" s="1"/>
  <c r="AA257" i="5" s="1"/>
  <c r="W258" i="5" s="1"/>
  <c r="Z258" i="5" l="1"/>
  <c r="Y258" i="5" s="1"/>
  <c r="AA258" i="5" s="1"/>
  <c r="W259" i="5" s="1"/>
  <c r="AH256" i="5"/>
  <c r="AG256" i="5" s="1"/>
  <c r="AI256" i="5" s="1"/>
  <c r="AE257" i="5" s="1"/>
  <c r="Z259" i="5" l="1"/>
  <c r="Y259" i="5" s="1"/>
  <c r="AA259" i="5" s="1"/>
  <c r="W260" i="5" s="1"/>
  <c r="AH257" i="5"/>
  <c r="AG257" i="5" s="1"/>
  <c r="AI257" i="5" s="1"/>
  <c r="AE258" i="5" s="1"/>
  <c r="AH258" i="5" l="1"/>
  <c r="AG258" i="5" s="1"/>
  <c r="AI258" i="5" s="1"/>
  <c r="AE259" i="5" s="1"/>
  <c r="Z260" i="5"/>
  <c r="Y260" i="5" s="1"/>
  <c r="AA260" i="5" s="1"/>
  <c r="W261" i="5" s="1"/>
  <c r="Z261" i="5" l="1"/>
  <c r="Y261" i="5" s="1"/>
  <c r="AA261" i="5" s="1"/>
  <c r="W262" i="5" s="1"/>
  <c r="AH259" i="5"/>
  <c r="AG259" i="5" s="1"/>
  <c r="AI259" i="5" s="1"/>
  <c r="AE260" i="5" s="1"/>
  <c r="AH260" i="5" l="1"/>
  <c r="AG260" i="5" s="1"/>
  <c r="AI260" i="5" s="1"/>
  <c r="AE261" i="5" s="1"/>
  <c r="Z262" i="5"/>
  <c r="Y262" i="5" s="1"/>
  <c r="AA262" i="5" s="1"/>
  <c r="W263" i="5" s="1"/>
  <c r="Z263" i="5" l="1"/>
  <c r="Y263" i="5" s="1"/>
  <c r="AA263" i="5" s="1"/>
  <c r="W264" i="5" s="1"/>
  <c r="AH261" i="5"/>
  <c r="AG261" i="5" s="1"/>
  <c r="AI261" i="5" s="1"/>
  <c r="AE262" i="5" s="1"/>
  <c r="AH262" i="5" l="1"/>
  <c r="AG262" i="5" s="1"/>
  <c r="AI262" i="5" s="1"/>
  <c r="AE263" i="5" s="1"/>
  <c r="Z264" i="5"/>
  <c r="Y264" i="5" s="1"/>
  <c r="AA264" i="5" s="1"/>
  <c r="W265" i="5" s="1"/>
  <c r="Z265" i="5" l="1"/>
  <c r="Y265" i="5" s="1"/>
  <c r="AA265" i="5" s="1"/>
  <c r="W266" i="5" s="1"/>
  <c r="AH263" i="5"/>
  <c r="AG263" i="5" s="1"/>
  <c r="AI263" i="5" s="1"/>
  <c r="AE264" i="5" s="1"/>
  <c r="AH264" i="5" l="1"/>
  <c r="AG264" i="5" s="1"/>
  <c r="AI264" i="5" s="1"/>
  <c r="AE265" i="5" s="1"/>
  <c r="Z266" i="5"/>
  <c r="Y266" i="5" s="1"/>
  <c r="AA266" i="5" s="1"/>
  <c r="W267" i="5" s="1"/>
  <c r="Z267" i="5" l="1"/>
  <c r="Y267" i="5" s="1"/>
  <c r="AA267" i="5" s="1"/>
  <c r="W268" i="5" s="1"/>
  <c r="AH265" i="5"/>
  <c r="AG265" i="5" s="1"/>
  <c r="AI265" i="5" s="1"/>
  <c r="AE266" i="5" s="1"/>
  <c r="AH266" i="5" l="1"/>
  <c r="AG266" i="5" s="1"/>
  <c r="AI266" i="5" s="1"/>
  <c r="AE267" i="5" s="1"/>
  <c r="Z268" i="5"/>
  <c r="Y268" i="5" s="1"/>
  <c r="AA268" i="5" s="1"/>
  <c r="W269" i="5" s="1"/>
  <c r="Z269" i="5" l="1"/>
  <c r="Y269" i="5" s="1"/>
  <c r="AA269" i="5" s="1"/>
  <c r="W270" i="5" s="1"/>
  <c r="AH267" i="5"/>
  <c r="AG267" i="5" s="1"/>
  <c r="AI267" i="5" s="1"/>
  <c r="AE268" i="5" s="1"/>
  <c r="AH268" i="5" l="1"/>
  <c r="AG268" i="5" s="1"/>
  <c r="AI268" i="5" s="1"/>
  <c r="AE269" i="5" s="1"/>
  <c r="Z270" i="5"/>
  <c r="Y270" i="5" s="1"/>
  <c r="AA270" i="5" s="1"/>
  <c r="W271" i="5" s="1"/>
  <c r="Z271" i="5" l="1"/>
  <c r="Y271" i="5" s="1"/>
  <c r="AA271" i="5" s="1"/>
  <c r="W272" i="5" s="1"/>
  <c r="AH269" i="5"/>
  <c r="AG269" i="5" s="1"/>
  <c r="AI269" i="5" s="1"/>
  <c r="AE270" i="5" s="1"/>
  <c r="AH270" i="5" l="1"/>
  <c r="AG270" i="5" s="1"/>
  <c r="AI270" i="5" s="1"/>
  <c r="AE271" i="5" s="1"/>
  <c r="Z272" i="5"/>
  <c r="Y272" i="5" s="1"/>
  <c r="AA272" i="5" s="1"/>
  <c r="W273" i="5" s="1"/>
  <c r="Z273" i="5" l="1"/>
  <c r="Y273" i="5" s="1"/>
  <c r="AA273" i="5" s="1"/>
  <c r="W274" i="5" s="1"/>
  <c r="AH271" i="5"/>
  <c r="AG271" i="5" s="1"/>
  <c r="AI271" i="5" s="1"/>
  <c r="AE272" i="5" s="1"/>
  <c r="AH272" i="5" l="1"/>
  <c r="AG272" i="5" s="1"/>
  <c r="AI272" i="5" s="1"/>
  <c r="AE273" i="5" s="1"/>
  <c r="Z274" i="5"/>
  <c r="Y274" i="5" s="1"/>
  <c r="AA274" i="5" s="1"/>
  <c r="W275" i="5" s="1"/>
  <c r="Z275" i="5" l="1"/>
  <c r="Y275" i="5" s="1"/>
  <c r="AA275" i="5" s="1"/>
  <c r="W276" i="5" s="1"/>
  <c r="AH273" i="5"/>
  <c r="AG273" i="5" s="1"/>
  <c r="AI273" i="5" s="1"/>
  <c r="AE274" i="5" s="1"/>
  <c r="AH274" i="5" l="1"/>
  <c r="AG274" i="5" s="1"/>
  <c r="AI274" i="5" s="1"/>
  <c r="AE275" i="5" s="1"/>
  <c r="Z276" i="5"/>
  <c r="Y276" i="5" s="1"/>
  <c r="AA276" i="5" s="1"/>
  <c r="W277" i="5" s="1"/>
  <c r="Z277" i="5" l="1"/>
  <c r="Y277" i="5" s="1"/>
  <c r="AA277" i="5" s="1"/>
  <c r="W278" i="5" s="1"/>
  <c r="AH275" i="5"/>
  <c r="AG275" i="5" s="1"/>
  <c r="AI275" i="5" s="1"/>
  <c r="AE276" i="5" s="1"/>
  <c r="AH276" i="5" l="1"/>
  <c r="AG276" i="5" s="1"/>
  <c r="AI276" i="5" s="1"/>
  <c r="AE277" i="5" s="1"/>
  <c r="Z278" i="5"/>
  <c r="Y278" i="5" s="1"/>
  <c r="AA278" i="5" s="1"/>
  <c r="W279" i="5" s="1"/>
  <c r="Z279" i="5" l="1"/>
  <c r="Y279" i="5" s="1"/>
  <c r="AA279" i="5" s="1"/>
  <c r="W280" i="5" s="1"/>
  <c r="AH277" i="5"/>
  <c r="AG277" i="5" s="1"/>
  <c r="AI277" i="5" s="1"/>
  <c r="AE278" i="5" s="1"/>
  <c r="AH278" i="5" l="1"/>
  <c r="AG278" i="5" s="1"/>
  <c r="AI278" i="5" s="1"/>
  <c r="AE279" i="5" s="1"/>
  <c r="Z280" i="5"/>
  <c r="Y280" i="5" s="1"/>
  <c r="AA280" i="5" s="1"/>
  <c r="W281" i="5" s="1"/>
  <c r="Z281" i="5" l="1"/>
  <c r="Y281" i="5" s="1"/>
  <c r="AA281" i="5" s="1"/>
  <c r="W282" i="5" s="1"/>
  <c r="AH279" i="5"/>
  <c r="AG279" i="5" s="1"/>
  <c r="AI279" i="5" s="1"/>
  <c r="AE280" i="5" s="1"/>
  <c r="AH280" i="5" l="1"/>
  <c r="AG280" i="5" s="1"/>
  <c r="AI280" i="5" s="1"/>
  <c r="AE281" i="5" s="1"/>
  <c r="Z282" i="5"/>
  <c r="Y282" i="5" s="1"/>
  <c r="AA282" i="5" s="1"/>
  <c r="W283" i="5" s="1"/>
  <c r="Z283" i="5" l="1"/>
  <c r="Y283" i="5" s="1"/>
  <c r="AA283" i="5" s="1"/>
  <c r="W284" i="5" s="1"/>
  <c r="AH281" i="5"/>
  <c r="AG281" i="5" s="1"/>
  <c r="AI281" i="5" s="1"/>
  <c r="AE282" i="5" s="1"/>
  <c r="AH282" i="5" l="1"/>
  <c r="AG282" i="5" s="1"/>
  <c r="AI282" i="5" s="1"/>
  <c r="AE283" i="5" s="1"/>
  <c r="Z284" i="5"/>
  <c r="Y284" i="5" s="1"/>
  <c r="AA284" i="5" s="1"/>
  <c r="W285" i="5" s="1"/>
  <c r="Z285" i="5" l="1"/>
  <c r="Y285" i="5" s="1"/>
  <c r="AA285" i="5" s="1"/>
  <c r="W286" i="5" s="1"/>
  <c r="AH283" i="5"/>
  <c r="AG283" i="5" s="1"/>
  <c r="AI283" i="5" s="1"/>
  <c r="AE284" i="5" s="1"/>
  <c r="AH284" i="5" l="1"/>
  <c r="AG284" i="5" s="1"/>
  <c r="AI284" i="5" s="1"/>
  <c r="AE285" i="5" s="1"/>
  <c r="Z286" i="5"/>
  <c r="Y286" i="5" s="1"/>
  <c r="AA286" i="5" s="1"/>
  <c r="W287" i="5" s="1"/>
  <c r="Z287" i="5" l="1"/>
  <c r="Y287" i="5" s="1"/>
  <c r="AA287" i="5" s="1"/>
  <c r="W288" i="5" s="1"/>
  <c r="AH285" i="5"/>
  <c r="AG285" i="5" s="1"/>
  <c r="AI285" i="5" s="1"/>
  <c r="AE286" i="5" s="1"/>
  <c r="AH286" i="5" l="1"/>
  <c r="AG286" i="5" s="1"/>
  <c r="AI286" i="5" s="1"/>
  <c r="AE287" i="5" s="1"/>
  <c r="Z288" i="5"/>
  <c r="Y288" i="5" s="1"/>
  <c r="AA288" i="5" s="1"/>
  <c r="W289" i="5" s="1"/>
  <c r="Z289" i="5" l="1"/>
  <c r="Y289" i="5" s="1"/>
  <c r="AA289" i="5" s="1"/>
  <c r="W290" i="5" s="1"/>
  <c r="AH287" i="5"/>
  <c r="AG287" i="5" s="1"/>
  <c r="AI287" i="5" s="1"/>
  <c r="AE288" i="5" s="1"/>
  <c r="AH288" i="5" l="1"/>
  <c r="AG288" i="5" s="1"/>
  <c r="AI288" i="5" s="1"/>
  <c r="AE289" i="5" s="1"/>
  <c r="Z290" i="5"/>
  <c r="Y290" i="5" s="1"/>
  <c r="AA290" i="5" s="1"/>
  <c r="W291" i="5" s="1"/>
  <c r="Z291" i="5" l="1"/>
  <c r="Y291" i="5" s="1"/>
  <c r="AA291" i="5" s="1"/>
  <c r="W292" i="5" s="1"/>
  <c r="AH289" i="5"/>
  <c r="AG289" i="5" s="1"/>
  <c r="AI289" i="5" s="1"/>
  <c r="AE290" i="5" s="1"/>
  <c r="AH290" i="5" l="1"/>
  <c r="AG290" i="5" s="1"/>
  <c r="AI290" i="5" s="1"/>
  <c r="AE291" i="5" s="1"/>
  <c r="Z292" i="5"/>
  <c r="Y292" i="5" s="1"/>
  <c r="AA292" i="5" s="1"/>
  <c r="W293" i="5" s="1"/>
  <c r="Z293" i="5" l="1"/>
  <c r="Y293" i="5" s="1"/>
  <c r="AA293" i="5" s="1"/>
  <c r="W294" i="5" s="1"/>
  <c r="AH291" i="5"/>
  <c r="AG291" i="5" s="1"/>
  <c r="AI291" i="5" s="1"/>
  <c r="AE292" i="5" s="1"/>
  <c r="AH292" i="5" l="1"/>
  <c r="AG292" i="5" s="1"/>
  <c r="AI292" i="5" s="1"/>
  <c r="AE293" i="5" s="1"/>
  <c r="Z294" i="5"/>
  <c r="Y294" i="5" s="1"/>
  <c r="AA294" i="5" s="1"/>
  <c r="W295" i="5" s="1"/>
  <c r="Z295" i="5" l="1"/>
  <c r="Y295" i="5" s="1"/>
  <c r="AA295" i="5" s="1"/>
  <c r="W296" i="5" s="1"/>
  <c r="AH293" i="5"/>
  <c r="AG293" i="5" s="1"/>
  <c r="AI293" i="5" s="1"/>
  <c r="AE294" i="5" s="1"/>
  <c r="AH294" i="5" l="1"/>
  <c r="AG294" i="5" s="1"/>
  <c r="AI294" i="5" s="1"/>
  <c r="AE295" i="5" s="1"/>
  <c r="Z296" i="5"/>
  <c r="Y296" i="5" s="1"/>
  <c r="AA296" i="5" s="1"/>
  <c r="W297" i="5" s="1"/>
  <c r="Z297" i="5" l="1"/>
  <c r="Y297" i="5" s="1"/>
  <c r="AA297" i="5" s="1"/>
  <c r="W298" i="5" s="1"/>
  <c r="AH295" i="5"/>
  <c r="AG295" i="5" s="1"/>
  <c r="AI295" i="5" s="1"/>
  <c r="AE296" i="5" s="1"/>
  <c r="AH296" i="5" l="1"/>
  <c r="AG296" i="5" s="1"/>
  <c r="AI296" i="5" s="1"/>
  <c r="AE297" i="5" s="1"/>
  <c r="Z298" i="5"/>
  <c r="Y298" i="5" s="1"/>
  <c r="AA298" i="5" s="1"/>
  <c r="W299" i="5" s="1"/>
  <c r="Z299" i="5" l="1"/>
  <c r="Y299" i="5" s="1"/>
  <c r="AA299" i="5" s="1"/>
  <c r="W300" i="5" s="1"/>
  <c r="AH297" i="5"/>
  <c r="AG297" i="5" s="1"/>
  <c r="AI297" i="5" s="1"/>
  <c r="AE298" i="5" s="1"/>
  <c r="AH298" i="5" l="1"/>
  <c r="AG298" i="5" s="1"/>
  <c r="AI298" i="5" s="1"/>
  <c r="AE299" i="5" s="1"/>
  <c r="Z300" i="5"/>
  <c r="Y300" i="5" s="1"/>
  <c r="AA300" i="5" s="1"/>
  <c r="W301" i="5" s="1"/>
  <c r="Z301" i="5" l="1"/>
  <c r="Y301" i="5" s="1"/>
  <c r="AA301" i="5" s="1"/>
  <c r="W302" i="5" s="1"/>
  <c r="AH299" i="5"/>
  <c r="AG299" i="5" s="1"/>
  <c r="AI299" i="5" s="1"/>
  <c r="AE300" i="5" s="1"/>
  <c r="AH300" i="5" l="1"/>
  <c r="AG300" i="5" s="1"/>
  <c r="AI300" i="5" s="1"/>
  <c r="AE301" i="5" s="1"/>
  <c r="Z302" i="5"/>
  <c r="Y302" i="5" s="1"/>
  <c r="AA302" i="5" s="1"/>
  <c r="W303" i="5" s="1"/>
  <c r="Z303" i="5" l="1"/>
  <c r="Y303" i="5" s="1"/>
  <c r="AA303" i="5" s="1"/>
  <c r="W304" i="5" s="1"/>
  <c r="AH301" i="5"/>
  <c r="AG301" i="5" s="1"/>
  <c r="AI301" i="5" s="1"/>
  <c r="AE302" i="5" s="1"/>
  <c r="AH302" i="5" l="1"/>
  <c r="AG302" i="5" s="1"/>
  <c r="AI302" i="5" s="1"/>
  <c r="AE303" i="5" s="1"/>
  <c r="Z304" i="5"/>
  <c r="Y304" i="5" s="1"/>
  <c r="AA304" i="5" s="1"/>
  <c r="W305" i="5" s="1"/>
  <c r="Z305" i="5" l="1"/>
  <c r="Y305" i="5" s="1"/>
  <c r="AA305" i="5" s="1"/>
  <c r="W306" i="5" s="1"/>
  <c r="AH303" i="5"/>
  <c r="AG303" i="5" s="1"/>
  <c r="AI303" i="5" s="1"/>
  <c r="AE304" i="5" s="1"/>
  <c r="AH304" i="5" l="1"/>
  <c r="AG304" i="5" s="1"/>
  <c r="AI304" i="5" s="1"/>
  <c r="AE305" i="5" s="1"/>
  <c r="Z306" i="5"/>
  <c r="Y306" i="5" s="1"/>
  <c r="AA306" i="5" s="1"/>
  <c r="W307" i="5" s="1"/>
  <c r="Z307" i="5" l="1"/>
  <c r="Y307" i="5" s="1"/>
  <c r="AA307" i="5" s="1"/>
  <c r="W308" i="5" s="1"/>
  <c r="AH305" i="5"/>
  <c r="AG305" i="5" s="1"/>
  <c r="AI305" i="5" s="1"/>
  <c r="AE306" i="5" s="1"/>
  <c r="AH306" i="5" l="1"/>
  <c r="AG306" i="5" s="1"/>
  <c r="AI306" i="5" s="1"/>
  <c r="AE307" i="5" s="1"/>
  <c r="Z308" i="5"/>
  <c r="Y308" i="5" s="1"/>
  <c r="AA308" i="5" s="1"/>
  <c r="W309" i="5" s="1"/>
  <c r="Z309" i="5" l="1"/>
  <c r="Y309" i="5" s="1"/>
  <c r="AA309" i="5" s="1"/>
  <c r="W310" i="5" s="1"/>
  <c r="AH307" i="5"/>
  <c r="AG307" i="5" s="1"/>
  <c r="AI307" i="5" s="1"/>
  <c r="AE308" i="5" s="1"/>
  <c r="AH308" i="5" l="1"/>
  <c r="AG308" i="5" s="1"/>
  <c r="AI308" i="5" s="1"/>
  <c r="AE309" i="5" s="1"/>
  <c r="Z310" i="5"/>
  <c r="Y310" i="5" s="1"/>
  <c r="AA310" i="5" s="1"/>
  <c r="W311" i="5" s="1"/>
  <c r="Z311" i="5" l="1"/>
  <c r="Y311" i="5" s="1"/>
  <c r="AA311" i="5" s="1"/>
  <c r="W312" i="5" s="1"/>
  <c r="AH309" i="5"/>
  <c r="AG309" i="5" s="1"/>
  <c r="AI309" i="5" s="1"/>
  <c r="AE310" i="5" s="1"/>
  <c r="AH310" i="5" l="1"/>
  <c r="AG310" i="5" s="1"/>
  <c r="AI310" i="5" s="1"/>
  <c r="AE311" i="5" s="1"/>
  <c r="Z312" i="5"/>
  <c r="Y312" i="5" s="1"/>
  <c r="AA312" i="5" s="1"/>
  <c r="W313" i="5" s="1"/>
  <c r="Z313" i="5" l="1"/>
  <c r="Y313" i="5" s="1"/>
  <c r="AA313" i="5" s="1"/>
  <c r="W314" i="5" s="1"/>
  <c r="AH311" i="5"/>
  <c r="AG311" i="5" s="1"/>
  <c r="AI311" i="5" s="1"/>
  <c r="AE312" i="5" s="1"/>
  <c r="AH312" i="5" l="1"/>
  <c r="AG312" i="5" s="1"/>
  <c r="AI312" i="5" s="1"/>
  <c r="AE313" i="5" s="1"/>
  <c r="Z314" i="5"/>
  <c r="Y314" i="5" s="1"/>
  <c r="AA314" i="5" s="1"/>
  <c r="W315" i="5" s="1"/>
  <c r="Z315" i="5" l="1"/>
  <c r="Y315" i="5" s="1"/>
  <c r="AA315" i="5" s="1"/>
  <c r="W316" i="5" s="1"/>
  <c r="AH313" i="5"/>
  <c r="AG313" i="5" s="1"/>
  <c r="AI313" i="5" s="1"/>
  <c r="AE314" i="5" s="1"/>
  <c r="AH314" i="5" l="1"/>
  <c r="AG314" i="5" s="1"/>
  <c r="AI314" i="5" s="1"/>
  <c r="AE315" i="5" s="1"/>
  <c r="Z316" i="5"/>
  <c r="Y316" i="5" s="1"/>
  <c r="AA316" i="5" s="1"/>
  <c r="W317" i="5" s="1"/>
  <c r="AH315" i="5" l="1"/>
  <c r="AG315" i="5" s="1"/>
  <c r="AI315" i="5" s="1"/>
  <c r="AE316" i="5" s="1"/>
  <c r="Z317" i="5"/>
  <c r="Y317" i="5" s="1"/>
  <c r="AA317" i="5" s="1"/>
  <c r="W318" i="5" s="1"/>
  <c r="Z318" i="5" l="1"/>
  <c r="Y318" i="5" s="1"/>
  <c r="AA318" i="5" s="1"/>
  <c r="W319" i="5" s="1"/>
  <c r="AH316" i="5"/>
  <c r="AG316" i="5" s="1"/>
  <c r="AI316" i="5" s="1"/>
  <c r="AE317" i="5" s="1"/>
  <c r="AH317" i="5" l="1"/>
  <c r="AG317" i="5" s="1"/>
  <c r="AI317" i="5" s="1"/>
  <c r="AE318" i="5" s="1"/>
  <c r="Z319" i="5"/>
  <c r="Y319" i="5" s="1"/>
  <c r="AA319" i="5" s="1"/>
  <c r="W320" i="5" s="1"/>
  <c r="Z320" i="5" l="1"/>
  <c r="Y320" i="5" s="1"/>
  <c r="AA320" i="5" s="1"/>
  <c r="W321" i="5" s="1"/>
  <c r="AH318" i="5"/>
  <c r="AG318" i="5" s="1"/>
  <c r="AI318" i="5" s="1"/>
  <c r="AE319" i="5" s="1"/>
  <c r="AH319" i="5" l="1"/>
  <c r="AG319" i="5" s="1"/>
  <c r="AI319" i="5" s="1"/>
  <c r="AE320" i="5" s="1"/>
  <c r="Z321" i="5"/>
  <c r="Y321" i="5" s="1"/>
  <c r="AA321" i="5" s="1"/>
  <c r="W322" i="5" s="1"/>
  <c r="Z322" i="5" l="1"/>
  <c r="Y322" i="5" s="1"/>
  <c r="AA322" i="5" s="1"/>
  <c r="W323" i="5" s="1"/>
  <c r="AH320" i="5"/>
  <c r="AG320" i="5" s="1"/>
  <c r="AI320" i="5" s="1"/>
  <c r="AE321" i="5" s="1"/>
  <c r="AH321" i="5" l="1"/>
  <c r="AG321" i="5" s="1"/>
  <c r="AI321" i="5" s="1"/>
  <c r="AE322" i="5" s="1"/>
  <c r="Z323" i="5"/>
  <c r="Y323" i="5" s="1"/>
  <c r="AA323" i="5" s="1"/>
  <c r="W324" i="5" s="1"/>
  <c r="Z324" i="5" l="1"/>
  <c r="Y324" i="5" s="1"/>
  <c r="AA324" i="5" s="1"/>
  <c r="W325" i="5" s="1"/>
  <c r="AH322" i="5"/>
  <c r="AG322" i="5" s="1"/>
  <c r="AI322" i="5" s="1"/>
  <c r="AE323" i="5" s="1"/>
  <c r="Z325" i="5" l="1"/>
  <c r="Y325" i="5" s="1"/>
  <c r="AA325" i="5" s="1"/>
  <c r="W326" i="5" s="1"/>
  <c r="AH323" i="5"/>
  <c r="AG323" i="5" s="1"/>
  <c r="AI323" i="5" s="1"/>
  <c r="AE324" i="5" s="1"/>
  <c r="AH324" i="5" l="1"/>
  <c r="AG324" i="5" s="1"/>
  <c r="AI324" i="5" s="1"/>
  <c r="AE325" i="5" s="1"/>
  <c r="Z326" i="5"/>
  <c r="Y326" i="5" s="1"/>
  <c r="AA326" i="5" s="1"/>
  <c r="W327" i="5" s="1"/>
  <c r="Z327" i="5" l="1"/>
  <c r="Y327" i="5" s="1"/>
  <c r="AA327" i="5" s="1"/>
  <c r="W328" i="5" s="1"/>
  <c r="AH325" i="5"/>
  <c r="AG325" i="5" s="1"/>
  <c r="AI325" i="5" s="1"/>
  <c r="AE326" i="5" s="1"/>
  <c r="AH326" i="5" l="1"/>
  <c r="AG326" i="5" s="1"/>
  <c r="AI326" i="5" s="1"/>
  <c r="AE327" i="5" s="1"/>
  <c r="Z328" i="5"/>
  <c r="Y328" i="5" s="1"/>
  <c r="AA328" i="5" s="1"/>
  <c r="W329" i="5" s="1"/>
  <c r="Z329" i="5" l="1"/>
  <c r="Y329" i="5" s="1"/>
  <c r="AA329" i="5" s="1"/>
  <c r="W330" i="5" s="1"/>
  <c r="AH327" i="5"/>
  <c r="AG327" i="5" s="1"/>
  <c r="AI327" i="5" s="1"/>
  <c r="AE328" i="5" s="1"/>
  <c r="AH328" i="5" l="1"/>
  <c r="AG328" i="5" s="1"/>
  <c r="AI328" i="5" s="1"/>
  <c r="AE329" i="5" s="1"/>
  <c r="Z330" i="5"/>
  <c r="Y330" i="5" s="1"/>
  <c r="AA330" i="5" s="1"/>
  <c r="W331" i="5" s="1"/>
  <c r="Z331" i="5" l="1"/>
  <c r="Y331" i="5" s="1"/>
  <c r="AA331" i="5" s="1"/>
  <c r="W332" i="5" s="1"/>
  <c r="AH329" i="5"/>
  <c r="AG329" i="5" s="1"/>
  <c r="AI329" i="5" s="1"/>
  <c r="AE330" i="5" s="1"/>
  <c r="AH330" i="5" l="1"/>
  <c r="AG330" i="5" s="1"/>
  <c r="AI330" i="5" s="1"/>
  <c r="AE331" i="5" s="1"/>
  <c r="Z332" i="5"/>
  <c r="Y332" i="5" s="1"/>
  <c r="AA332" i="5" s="1"/>
  <c r="W333" i="5" s="1"/>
  <c r="AH331" i="5" l="1"/>
  <c r="AG331" i="5" s="1"/>
  <c r="AI331" i="5" s="1"/>
  <c r="AE332" i="5" s="1"/>
  <c r="Z333" i="5"/>
  <c r="Y333" i="5" s="1"/>
  <c r="AA333" i="5" s="1"/>
  <c r="W334" i="5" s="1"/>
  <c r="Z334" i="5" l="1"/>
  <c r="Y334" i="5" s="1"/>
  <c r="AA334" i="5" s="1"/>
  <c r="W335" i="5" s="1"/>
  <c r="AH332" i="5"/>
  <c r="AG332" i="5" s="1"/>
  <c r="AI332" i="5" s="1"/>
  <c r="AE333" i="5" s="1"/>
  <c r="AH333" i="5" l="1"/>
  <c r="AG333" i="5" s="1"/>
  <c r="AI333" i="5" s="1"/>
  <c r="AE334" i="5" s="1"/>
  <c r="Z335" i="5"/>
  <c r="Y335" i="5" s="1"/>
  <c r="AA335" i="5" s="1"/>
  <c r="W336" i="5" s="1"/>
  <c r="AH334" i="5" l="1"/>
  <c r="AG334" i="5" s="1"/>
  <c r="AI334" i="5" s="1"/>
  <c r="AE335" i="5" s="1"/>
  <c r="Z336" i="5"/>
  <c r="Y336" i="5" s="1"/>
  <c r="AA336" i="5" s="1"/>
  <c r="W337" i="5" s="1"/>
  <c r="Z337" i="5" l="1"/>
  <c r="Y337" i="5" s="1"/>
  <c r="AA337" i="5" s="1"/>
  <c r="W338" i="5" s="1"/>
  <c r="AH335" i="5"/>
  <c r="AG335" i="5" s="1"/>
  <c r="AI335" i="5" s="1"/>
  <c r="AE336" i="5" s="1"/>
  <c r="AH336" i="5" l="1"/>
  <c r="AG336" i="5" s="1"/>
  <c r="AI336" i="5" s="1"/>
  <c r="AE337" i="5" s="1"/>
  <c r="Z338" i="5"/>
  <c r="Y338" i="5" s="1"/>
  <c r="AA338" i="5" s="1"/>
  <c r="W339" i="5" s="1"/>
  <c r="Z339" i="5" l="1"/>
  <c r="Y339" i="5" s="1"/>
  <c r="AA339" i="5" s="1"/>
  <c r="W340" i="5" s="1"/>
  <c r="AH337" i="5"/>
  <c r="AG337" i="5" s="1"/>
  <c r="AI337" i="5" s="1"/>
  <c r="AE338" i="5" s="1"/>
  <c r="AH338" i="5" l="1"/>
  <c r="AG338" i="5" s="1"/>
  <c r="AI338" i="5" s="1"/>
  <c r="AE339" i="5" s="1"/>
  <c r="Z340" i="5"/>
  <c r="Y340" i="5" s="1"/>
  <c r="AA340" i="5" s="1"/>
  <c r="W341" i="5" s="1"/>
  <c r="Z341" i="5" l="1"/>
  <c r="Y341" i="5" s="1"/>
  <c r="AA341" i="5" s="1"/>
  <c r="W342" i="5" s="1"/>
  <c r="AH339" i="5"/>
  <c r="AG339" i="5" s="1"/>
  <c r="AI339" i="5" s="1"/>
  <c r="AE340" i="5" s="1"/>
  <c r="AH340" i="5" l="1"/>
  <c r="AG340" i="5" s="1"/>
  <c r="AI340" i="5" s="1"/>
  <c r="AE341" i="5" s="1"/>
  <c r="Z342" i="5"/>
  <c r="Y342" i="5" s="1"/>
  <c r="AA342" i="5" s="1"/>
  <c r="W343" i="5" s="1"/>
  <c r="Z343" i="5" l="1"/>
  <c r="Y343" i="5" s="1"/>
  <c r="AA343" i="5" s="1"/>
  <c r="W344" i="5" s="1"/>
  <c r="AH341" i="5"/>
  <c r="AG341" i="5" s="1"/>
  <c r="AI341" i="5" s="1"/>
  <c r="AE342" i="5" s="1"/>
  <c r="AH342" i="5" l="1"/>
  <c r="AG342" i="5" s="1"/>
  <c r="AI342" i="5" s="1"/>
  <c r="AE343" i="5" s="1"/>
  <c r="Z344" i="5"/>
  <c r="Y344" i="5" s="1"/>
  <c r="AA344" i="5" s="1"/>
  <c r="W345" i="5" s="1"/>
  <c r="Z345" i="5" l="1"/>
  <c r="Y345" i="5" s="1"/>
  <c r="AA345" i="5" s="1"/>
  <c r="W346" i="5" s="1"/>
  <c r="AH343" i="5"/>
  <c r="AG343" i="5" s="1"/>
  <c r="AI343" i="5" s="1"/>
  <c r="AE344" i="5" s="1"/>
  <c r="AH344" i="5" l="1"/>
  <c r="AG344" i="5" s="1"/>
  <c r="AI344" i="5" s="1"/>
  <c r="AE345" i="5" s="1"/>
  <c r="Z346" i="5"/>
  <c r="Y346" i="5" s="1"/>
  <c r="AA346" i="5" s="1"/>
  <c r="W347" i="5" s="1"/>
  <c r="Z347" i="5" l="1"/>
  <c r="Y347" i="5" s="1"/>
  <c r="AA347" i="5" s="1"/>
  <c r="W348" i="5" s="1"/>
  <c r="AH345" i="5"/>
  <c r="AG345" i="5" s="1"/>
  <c r="AI345" i="5" s="1"/>
  <c r="AE346" i="5" s="1"/>
  <c r="AH346" i="5" l="1"/>
  <c r="AG346" i="5" s="1"/>
  <c r="AI346" i="5" s="1"/>
  <c r="AE347" i="5" s="1"/>
  <c r="Z348" i="5"/>
  <c r="Y348" i="5" s="1"/>
  <c r="AA348" i="5" s="1"/>
  <c r="W349" i="5" s="1"/>
  <c r="Z349" i="5" l="1"/>
  <c r="Y349" i="5" s="1"/>
  <c r="AA349" i="5" s="1"/>
  <c r="W350" i="5" s="1"/>
  <c r="AH347" i="5"/>
  <c r="AG347" i="5" s="1"/>
  <c r="AI347" i="5" s="1"/>
  <c r="AE348" i="5" s="1"/>
  <c r="AH348" i="5" l="1"/>
  <c r="AG348" i="5" s="1"/>
  <c r="AI348" i="5" s="1"/>
  <c r="AE349" i="5" s="1"/>
  <c r="Z350" i="5"/>
  <c r="Y350" i="5" s="1"/>
  <c r="AA350" i="5" s="1"/>
  <c r="W351" i="5" s="1"/>
  <c r="Z351" i="5" l="1"/>
  <c r="Y351" i="5" s="1"/>
  <c r="AA351" i="5" s="1"/>
  <c r="W352" i="5" s="1"/>
  <c r="AH349" i="5"/>
  <c r="AG349" i="5" s="1"/>
  <c r="AI349" i="5" s="1"/>
  <c r="AE350" i="5" s="1"/>
  <c r="AH350" i="5" l="1"/>
  <c r="AG350" i="5" s="1"/>
  <c r="AI350" i="5" s="1"/>
  <c r="AE351" i="5" s="1"/>
  <c r="Z352" i="5"/>
  <c r="Y352" i="5" s="1"/>
  <c r="AA352" i="5" s="1"/>
  <c r="W353" i="5" s="1"/>
  <c r="Z353" i="5" l="1"/>
  <c r="Y353" i="5" s="1"/>
  <c r="AA353" i="5" s="1"/>
  <c r="W354" i="5" s="1"/>
  <c r="AH351" i="5"/>
  <c r="AG351" i="5" s="1"/>
  <c r="AI351" i="5" s="1"/>
  <c r="AE352" i="5" s="1"/>
  <c r="AH352" i="5" l="1"/>
  <c r="AG352" i="5" s="1"/>
  <c r="AI352" i="5" s="1"/>
  <c r="AE353" i="5" s="1"/>
  <c r="Z354" i="5"/>
  <c r="Y354" i="5" s="1"/>
  <c r="AA354" i="5" s="1"/>
  <c r="W355" i="5" s="1"/>
  <c r="Z355" i="5" l="1"/>
  <c r="Y355" i="5" s="1"/>
  <c r="AA355" i="5" s="1"/>
  <c r="W356" i="5" s="1"/>
  <c r="AH353" i="5"/>
  <c r="AG353" i="5" s="1"/>
  <c r="AI353" i="5" s="1"/>
  <c r="AE354" i="5" s="1"/>
  <c r="AH354" i="5" l="1"/>
  <c r="AG354" i="5" s="1"/>
  <c r="AI354" i="5" s="1"/>
  <c r="AE355" i="5" s="1"/>
  <c r="Z356" i="5"/>
  <c r="Y356" i="5" s="1"/>
  <c r="AA356" i="5" s="1"/>
  <c r="W357" i="5" s="1"/>
  <c r="Z357" i="5" l="1"/>
  <c r="Y357" i="5" s="1"/>
  <c r="AA357" i="5" s="1"/>
  <c r="W358" i="5" s="1"/>
  <c r="AH355" i="5"/>
  <c r="AG355" i="5" s="1"/>
  <c r="AI355" i="5" s="1"/>
  <c r="AE356" i="5" s="1"/>
  <c r="AH356" i="5" l="1"/>
  <c r="AG356" i="5" s="1"/>
  <c r="AI356" i="5" s="1"/>
  <c r="AE357" i="5" s="1"/>
  <c r="Z358" i="5"/>
  <c r="Y358" i="5" s="1"/>
  <c r="AA358" i="5" s="1"/>
  <c r="W359" i="5" s="1"/>
  <c r="Z359" i="5" l="1"/>
  <c r="Y359" i="5" s="1"/>
  <c r="AA359" i="5" s="1"/>
  <c r="W360" i="5" s="1"/>
  <c r="AH357" i="5"/>
  <c r="AG357" i="5" s="1"/>
  <c r="AI357" i="5" s="1"/>
  <c r="AE358" i="5" s="1"/>
  <c r="AH358" i="5" l="1"/>
  <c r="AG358" i="5" s="1"/>
  <c r="AI358" i="5" s="1"/>
  <c r="AE359" i="5" s="1"/>
  <c r="Z360" i="5"/>
  <c r="Y360" i="5" s="1"/>
  <c r="AA360" i="5" s="1"/>
  <c r="W361" i="5" s="1"/>
  <c r="Z361" i="5" l="1"/>
  <c r="Y361" i="5" s="1"/>
  <c r="AA361" i="5" s="1"/>
  <c r="W362" i="5" s="1"/>
  <c r="AH359" i="5"/>
  <c r="AG359" i="5" s="1"/>
  <c r="AI359" i="5" s="1"/>
  <c r="AE360" i="5" s="1"/>
  <c r="AH360" i="5" l="1"/>
  <c r="AG360" i="5" s="1"/>
  <c r="AI360" i="5" s="1"/>
  <c r="AE361" i="5" s="1"/>
  <c r="Z362" i="5"/>
  <c r="Y362" i="5" s="1"/>
  <c r="AA362" i="5" s="1"/>
  <c r="W363" i="5" s="1"/>
  <c r="Z363" i="5" l="1"/>
  <c r="Y363" i="5" s="1"/>
  <c r="AA363" i="5" s="1"/>
  <c r="W364" i="5" s="1"/>
  <c r="AH361" i="5"/>
  <c r="AG361" i="5" s="1"/>
  <c r="AI361" i="5" s="1"/>
  <c r="AE362" i="5" s="1"/>
  <c r="AH362" i="5" l="1"/>
  <c r="AG362" i="5" s="1"/>
  <c r="AI362" i="5" s="1"/>
  <c r="AE363" i="5" s="1"/>
  <c r="Z364" i="5"/>
  <c r="Y364" i="5" s="1"/>
  <c r="AA364" i="5" s="1"/>
  <c r="W365" i="5" s="1"/>
  <c r="AH363" i="5" l="1"/>
  <c r="AG363" i="5" s="1"/>
  <c r="AI363" i="5" s="1"/>
  <c r="AE364" i="5" s="1"/>
  <c r="Z365" i="5"/>
  <c r="Y365" i="5" s="1"/>
  <c r="AA365" i="5" s="1"/>
  <c r="W366" i="5" s="1"/>
  <c r="AH364" i="5" l="1"/>
  <c r="AG364" i="5" s="1"/>
  <c r="AI364" i="5" s="1"/>
  <c r="AE365" i="5" s="1"/>
  <c r="Z366" i="5"/>
  <c r="Y366" i="5" s="1"/>
  <c r="AA366" i="5" s="1"/>
  <c r="W367" i="5" s="1"/>
  <c r="Z367" i="5" l="1"/>
  <c r="Y367" i="5" s="1"/>
  <c r="AA367" i="5" s="1"/>
  <c r="W368" i="5" s="1"/>
  <c r="AH365" i="5"/>
  <c r="AG365" i="5" s="1"/>
  <c r="AI365" i="5" s="1"/>
  <c r="AE366" i="5" s="1"/>
  <c r="AH366" i="5" l="1"/>
  <c r="AG366" i="5" s="1"/>
  <c r="AI366" i="5" s="1"/>
  <c r="AE367" i="5" s="1"/>
  <c r="Z368" i="5"/>
  <c r="Y368" i="5" s="1"/>
  <c r="AA368" i="5" s="1"/>
  <c r="W369" i="5" s="1"/>
  <c r="Z369" i="5" l="1"/>
  <c r="Y369" i="5" s="1"/>
  <c r="AA369" i="5" s="1"/>
  <c r="W370" i="5" s="1"/>
  <c r="AH367" i="5"/>
  <c r="AG367" i="5" s="1"/>
  <c r="AI367" i="5" s="1"/>
  <c r="AE368" i="5" s="1"/>
  <c r="AH368" i="5" l="1"/>
  <c r="AG368" i="5" s="1"/>
  <c r="AI368" i="5" s="1"/>
  <c r="AE369" i="5" s="1"/>
  <c r="Z370" i="5"/>
  <c r="Y370" i="5" s="1"/>
  <c r="AA370" i="5" s="1"/>
  <c r="W371" i="5" s="1"/>
  <c r="AH369" i="5" l="1"/>
  <c r="AG369" i="5" s="1"/>
  <c r="AI369" i="5" s="1"/>
  <c r="AE370" i="5" s="1"/>
  <c r="Z371" i="5"/>
  <c r="Y371" i="5" s="1"/>
  <c r="AA371" i="5" s="1"/>
  <c r="W372" i="5" s="1"/>
  <c r="Z372" i="5" l="1"/>
  <c r="Y372" i="5" s="1"/>
  <c r="AA372" i="5" s="1"/>
  <c r="W373" i="5" s="1"/>
  <c r="AH370" i="5"/>
  <c r="AG370" i="5" s="1"/>
  <c r="AI370" i="5" s="1"/>
  <c r="AE371" i="5" s="1"/>
  <c r="AH371" i="5" l="1"/>
  <c r="AG371" i="5" s="1"/>
  <c r="AI371" i="5" s="1"/>
  <c r="AE372" i="5" s="1"/>
  <c r="Z373" i="5"/>
  <c r="Y373" i="5" s="1"/>
  <c r="AA373" i="5" s="1"/>
  <c r="W374" i="5" s="1"/>
  <c r="AH372" i="5" l="1"/>
  <c r="AG372" i="5" s="1"/>
  <c r="AI372" i="5" s="1"/>
  <c r="AE373" i="5" s="1"/>
  <c r="Z374" i="5"/>
  <c r="Y374" i="5" s="1"/>
  <c r="AA374" i="5" s="1"/>
  <c r="W375" i="5" s="1"/>
  <c r="Z375" i="5" l="1"/>
  <c r="Y375" i="5" s="1"/>
  <c r="AA375" i="5" s="1"/>
  <c r="W376" i="5" s="1"/>
  <c r="AH373" i="5"/>
  <c r="AG373" i="5" s="1"/>
  <c r="AI373" i="5" s="1"/>
  <c r="AE374" i="5" s="1"/>
  <c r="AH374" i="5" l="1"/>
  <c r="AG374" i="5" s="1"/>
  <c r="AI374" i="5" s="1"/>
  <c r="AE375" i="5" s="1"/>
  <c r="Z376" i="5"/>
  <c r="Y376" i="5" s="1"/>
  <c r="AA376" i="5" s="1"/>
  <c r="W377" i="5" s="1"/>
  <c r="Z377" i="5" l="1"/>
  <c r="Y377" i="5" s="1"/>
  <c r="AA377" i="5" s="1"/>
  <c r="W378" i="5" s="1"/>
  <c r="AH375" i="5"/>
  <c r="AG375" i="5" s="1"/>
  <c r="AI375" i="5" s="1"/>
  <c r="AE376" i="5" s="1"/>
  <c r="AH376" i="5" l="1"/>
  <c r="AG376" i="5" s="1"/>
  <c r="AI376" i="5" s="1"/>
  <c r="AE377" i="5" s="1"/>
  <c r="Z378" i="5"/>
  <c r="Y378" i="5" s="1"/>
  <c r="AA378" i="5" s="1"/>
  <c r="W379" i="5" s="1"/>
  <c r="Z379" i="5" l="1"/>
  <c r="Y379" i="5" s="1"/>
  <c r="AA379" i="5" s="1"/>
  <c r="W380" i="5" s="1"/>
  <c r="AH377" i="5"/>
  <c r="AG377" i="5" s="1"/>
  <c r="AI377" i="5" s="1"/>
  <c r="AE378" i="5" s="1"/>
  <c r="AH378" i="5" l="1"/>
  <c r="AG378" i="5" s="1"/>
  <c r="AI378" i="5" s="1"/>
  <c r="AE379" i="5" s="1"/>
  <c r="Z380" i="5"/>
  <c r="Y380" i="5" s="1"/>
  <c r="AA380" i="5" s="1"/>
  <c r="W381" i="5" s="1"/>
  <c r="Z381" i="5" l="1"/>
  <c r="Y381" i="5" s="1"/>
  <c r="AA381" i="5" s="1"/>
  <c r="W382" i="5" s="1"/>
  <c r="AH379" i="5"/>
  <c r="AG379" i="5" s="1"/>
  <c r="AI379" i="5" s="1"/>
  <c r="AE380" i="5" s="1"/>
  <c r="AH380" i="5" l="1"/>
  <c r="AG380" i="5" s="1"/>
  <c r="AI380" i="5" s="1"/>
  <c r="AE381" i="5" s="1"/>
  <c r="Z382" i="5"/>
  <c r="Y382" i="5" s="1"/>
  <c r="AA382" i="5" s="1"/>
  <c r="W383" i="5" s="1"/>
  <c r="Z383" i="5" l="1"/>
  <c r="Y383" i="5" s="1"/>
  <c r="AA383" i="5" s="1"/>
  <c r="W384" i="5" s="1"/>
  <c r="AH381" i="5"/>
  <c r="AG381" i="5" s="1"/>
  <c r="AI381" i="5" s="1"/>
  <c r="AE382" i="5" s="1"/>
  <c r="AH382" i="5" l="1"/>
  <c r="AG382" i="5" s="1"/>
  <c r="AI382" i="5" s="1"/>
  <c r="AE383" i="5" s="1"/>
  <c r="Z384" i="5"/>
  <c r="Y384" i="5" s="1"/>
  <c r="AA384" i="5" s="1"/>
  <c r="W385" i="5" s="1"/>
  <c r="Z385" i="5" l="1"/>
  <c r="Y385" i="5" s="1"/>
  <c r="AA385" i="5" s="1"/>
  <c r="W386" i="5" s="1"/>
  <c r="AH383" i="5"/>
  <c r="AG383" i="5" s="1"/>
  <c r="AI383" i="5" s="1"/>
  <c r="AE384" i="5" s="1"/>
  <c r="AH384" i="5" l="1"/>
  <c r="AG384" i="5" s="1"/>
  <c r="AI384" i="5" s="1"/>
  <c r="AE385" i="5" s="1"/>
  <c r="Z386" i="5"/>
  <c r="Y386" i="5" s="1"/>
  <c r="AA386" i="5" s="1"/>
  <c r="W387" i="5" s="1"/>
  <c r="Z387" i="5" l="1"/>
  <c r="Y387" i="5" s="1"/>
  <c r="AA387" i="5" s="1"/>
  <c r="W388" i="5" s="1"/>
  <c r="AH385" i="5"/>
  <c r="AG385" i="5" s="1"/>
  <c r="AI385" i="5" s="1"/>
  <c r="AE386" i="5" s="1"/>
  <c r="AH386" i="5" l="1"/>
  <c r="AG386" i="5" s="1"/>
  <c r="AI386" i="5" s="1"/>
  <c r="AE387" i="5" s="1"/>
  <c r="Z388" i="5"/>
  <c r="Y388" i="5" s="1"/>
  <c r="AA388" i="5" s="1"/>
  <c r="W389" i="5" s="1"/>
  <c r="Z389" i="5" l="1"/>
  <c r="Y389" i="5" s="1"/>
  <c r="AA389" i="5" s="1"/>
  <c r="W390" i="5" s="1"/>
  <c r="AH387" i="5"/>
  <c r="AG387" i="5" s="1"/>
  <c r="AI387" i="5" s="1"/>
  <c r="AE388" i="5" s="1"/>
  <c r="AH388" i="5" l="1"/>
  <c r="AG388" i="5" s="1"/>
  <c r="AI388" i="5" s="1"/>
  <c r="AE389" i="5" s="1"/>
  <c r="Z390" i="5"/>
  <c r="Y390" i="5" s="1"/>
  <c r="AA390" i="5" s="1"/>
  <c r="W391" i="5" s="1"/>
  <c r="Z391" i="5" l="1"/>
  <c r="Y391" i="5" s="1"/>
  <c r="AA391" i="5" s="1"/>
  <c r="W392" i="5" s="1"/>
  <c r="AH389" i="5"/>
  <c r="AG389" i="5" s="1"/>
  <c r="AI389" i="5" s="1"/>
  <c r="AE390" i="5" s="1"/>
  <c r="AH390" i="5" l="1"/>
  <c r="AG390" i="5" s="1"/>
  <c r="AI390" i="5" s="1"/>
  <c r="AE391" i="5" s="1"/>
  <c r="Z392" i="5"/>
  <c r="Y392" i="5" s="1"/>
  <c r="AA392" i="5" s="1"/>
  <c r="W393" i="5" s="1"/>
  <c r="Z393" i="5" l="1"/>
  <c r="Y393" i="5" s="1"/>
  <c r="AA393" i="5" s="1"/>
  <c r="W394" i="5" s="1"/>
  <c r="AH391" i="5"/>
  <c r="AG391" i="5" s="1"/>
  <c r="AI391" i="5" s="1"/>
  <c r="AE392" i="5" s="1"/>
  <c r="AH392" i="5" l="1"/>
  <c r="AG392" i="5" s="1"/>
  <c r="AI392" i="5" s="1"/>
  <c r="AE393" i="5" s="1"/>
  <c r="Z394" i="5"/>
  <c r="Y394" i="5" s="1"/>
  <c r="AA394" i="5" s="1"/>
  <c r="W395" i="5" s="1"/>
  <c r="Z395" i="5" l="1"/>
  <c r="Y395" i="5" s="1"/>
  <c r="AA395" i="5" s="1"/>
  <c r="W396" i="5" s="1"/>
  <c r="AH393" i="5"/>
  <c r="AG393" i="5" s="1"/>
  <c r="AI393" i="5" s="1"/>
  <c r="AE394" i="5" s="1"/>
  <c r="AH394" i="5" l="1"/>
  <c r="AG394" i="5" s="1"/>
  <c r="AI394" i="5" s="1"/>
  <c r="AE395" i="5" s="1"/>
  <c r="Z396" i="5"/>
  <c r="Y396" i="5" s="1"/>
  <c r="AA396" i="5" s="1"/>
  <c r="W397" i="5" s="1"/>
  <c r="Z397" i="5" l="1"/>
  <c r="Y397" i="5" s="1"/>
  <c r="AA397" i="5" s="1"/>
  <c r="W398" i="5" s="1"/>
  <c r="AH395" i="5"/>
  <c r="AG395" i="5" s="1"/>
  <c r="AI395" i="5" s="1"/>
  <c r="AE396" i="5" s="1"/>
  <c r="AH396" i="5" l="1"/>
  <c r="AG396" i="5" s="1"/>
  <c r="AI396" i="5" s="1"/>
  <c r="AE397" i="5" s="1"/>
  <c r="Z398" i="5"/>
  <c r="Y398" i="5" s="1"/>
  <c r="AA398" i="5" s="1"/>
  <c r="W399" i="5" s="1"/>
  <c r="Z399" i="5" l="1"/>
  <c r="Y399" i="5" s="1"/>
  <c r="AA399" i="5" s="1"/>
  <c r="W400" i="5" s="1"/>
  <c r="AH397" i="5"/>
  <c r="AG397" i="5" s="1"/>
  <c r="AI397" i="5" s="1"/>
  <c r="AE398" i="5" s="1"/>
  <c r="AH398" i="5" l="1"/>
  <c r="AG398" i="5" s="1"/>
  <c r="AI398" i="5" s="1"/>
  <c r="AE399" i="5" s="1"/>
  <c r="Z400" i="5"/>
  <c r="Y400" i="5" s="1"/>
  <c r="AA400" i="5" s="1"/>
  <c r="W401" i="5" s="1"/>
  <c r="AH399" i="5" l="1"/>
  <c r="AG399" i="5" s="1"/>
  <c r="AI399" i="5" s="1"/>
  <c r="AE400" i="5" s="1"/>
  <c r="Z401" i="5"/>
  <c r="Y401" i="5" s="1"/>
  <c r="AA401" i="5" s="1"/>
  <c r="W402" i="5" s="1"/>
  <c r="Z402" i="5" l="1"/>
  <c r="Y402" i="5" s="1"/>
  <c r="AA402" i="5" s="1"/>
  <c r="W403" i="5" s="1"/>
  <c r="AH400" i="5"/>
  <c r="AG400" i="5" s="1"/>
  <c r="AI400" i="5" s="1"/>
  <c r="AE401" i="5" s="1"/>
  <c r="AH401" i="5" l="1"/>
  <c r="AG401" i="5" s="1"/>
  <c r="AI401" i="5" s="1"/>
  <c r="AE402" i="5" s="1"/>
  <c r="Z403" i="5"/>
  <c r="Y403" i="5" s="1"/>
  <c r="AA403" i="5" s="1"/>
  <c r="W404" i="5" s="1"/>
  <c r="AH402" i="5" l="1"/>
  <c r="AG402" i="5" s="1"/>
  <c r="AI402" i="5" s="1"/>
  <c r="AE403" i="5" s="1"/>
  <c r="Z404" i="5"/>
  <c r="Y404" i="5" s="1"/>
  <c r="AA404" i="5" s="1"/>
  <c r="W405" i="5" s="1"/>
  <c r="AH403" i="5" l="1"/>
  <c r="AG403" i="5" s="1"/>
  <c r="AI403" i="5" s="1"/>
  <c r="AE404" i="5" s="1"/>
  <c r="Z405" i="5"/>
  <c r="Y405" i="5" s="1"/>
  <c r="AA405" i="5" s="1"/>
  <c r="W406" i="5" s="1"/>
  <c r="AH404" i="5" l="1"/>
  <c r="AG404" i="5" s="1"/>
  <c r="AI404" i="5" s="1"/>
  <c r="AE405" i="5" s="1"/>
  <c r="Z406" i="5"/>
  <c r="Y406" i="5" s="1"/>
  <c r="AA406" i="5" s="1"/>
  <c r="W407" i="5" s="1"/>
  <c r="AH405" i="5" l="1"/>
  <c r="AG405" i="5" s="1"/>
  <c r="AI405" i="5" s="1"/>
  <c r="AE406" i="5" s="1"/>
  <c r="Z407" i="5"/>
  <c r="Y407" i="5" s="1"/>
  <c r="AA407" i="5" s="1"/>
  <c r="W408" i="5" s="1"/>
  <c r="AH406" i="5" l="1"/>
  <c r="AG406" i="5" s="1"/>
  <c r="AI406" i="5" s="1"/>
  <c r="AE407" i="5" s="1"/>
  <c r="Z408" i="5"/>
  <c r="Y408" i="5" s="1"/>
  <c r="AA408" i="5" s="1"/>
  <c r="W409" i="5" s="1"/>
  <c r="Z409" i="5" l="1"/>
  <c r="Y409" i="5" s="1"/>
  <c r="AA409" i="5" s="1"/>
  <c r="W410" i="5" s="1"/>
  <c r="AH407" i="5"/>
  <c r="AG407" i="5" s="1"/>
  <c r="AI407" i="5" s="1"/>
  <c r="AE408" i="5" s="1"/>
  <c r="AH408" i="5" l="1"/>
  <c r="AG408" i="5" s="1"/>
  <c r="AI408" i="5" s="1"/>
  <c r="AE409" i="5" s="1"/>
  <c r="Z410" i="5"/>
  <c r="Y410" i="5" s="1"/>
  <c r="AA410" i="5" s="1"/>
  <c r="W411" i="5" s="1"/>
  <c r="Z411" i="5" l="1"/>
  <c r="Y411" i="5" s="1"/>
  <c r="AA411" i="5" s="1"/>
  <c r="W412" i="5" s="1"/>
  <c r="AH409" i="5"/>
  <c r="AG409" i="5" s="1"/>
  <c r="AI409" i="5" s="1"/>
  <c r="AE410" i="5" s="1"/>
  <c r="AH410" i="5" l="1"/>
  <c r="AG410" i="5" s="1"/>
  <c r="AI410" i="5" s="1"/>
  <c r="AE411" i="5" s="1"/>
  <c r="Z412" i="5"/>
  <c r="Y412" i="5" s="1"/>
  <c r="AA412" i="5" s="1"/>
  <c r="W413" i="5" s="1"/>
  <c r="Z413" i="5" l="1"/>
  <c r="Y413" i="5" s="1"/>
  <c r="AA413" i="5" s="1"/>
  <c r="W414" i="5" s="1"/>
  <c r="AH411" i="5"/>
  <c r="AG411" i="5" s="1"/>
  <c r="AI411" i="5" s="1"/>
  <c r="AE412" i="5" s="1"/>
  <c r="AH412" i="5" l="1"/>
  <c r="AG412" i="5" s="1"/>
  <c r="AI412" i="5" s="1"/>
  <c r="AE413" i="5" s="1"/>
  <c r="Z414" i="5"/>
  <c r="Y414" i="5" s="1"/>
  <c r="AA414" i="5" s="1"/>
  <c r="W415" i="5" s="1"/>
  <c r="Z415" i="5" l="1"/>
  <c r="Y415" i="5" s="1"/>
  <c r="AA415" i="5" s="1"/>
  <c r="W416" i="5" s="1"/>
  <c r="AH413" i="5"/>
  <c r="AG413" i="5" s="1"/>
  <c r="AI413" i="5" s="1"/>
  <c r="AE414" i="5" s="1"/>
  <c r="AH414" i="5" l="1"/>
  <c r="AG414" i="5" s="1"/>
  <c r="AI414" i="5" s="1"/>
  <c r="AE415" i="5" s="1"/>
  <c r="Z416" i="5"/>
  <c r="Y416" i="5" s="1"/>
  <c r="AA416" i="5" s="1"/>
  <c r="W417" i="5" s="1"/>
  <c r="Z417" i="5" l="1"/>
  <c r="Y417" i="5" s="1"/>
  <c r="AA417" i="5" s="1"/>
  <c r="W418" i="5" s="1"/>
  <c r="AH415" i="5"/>
  <c r="AG415" i="5" s="1"/>
  <c r="AI415" i="5" s="1"/>
  <c r="AE416" i="5" s="1"/>
  <c r="AH416" i="5" l="1"/>
  <c r="AG416" i="5" s="1"/>
  <c r="AI416" i="5" s="1"/>
  <c r="AE417" i="5" s="1"/>
  <c r="Z418" i="5"/>
  <c r="Y418" i="5" s="1"/>
  <c r="AA418" i="5" s="1"/>
  <c r="W419" i="5" s="1"/>
  <c r="Z419" i="5" l="1"/>
  <c r="Y419" i="5" s="1"/>
  <c r="AA419" i="5" s="1"/>
  <c r="W420" i="5" s="1"/>
  <c r="AH417" i="5"/>
  <c r="AG417" i="5" s="1"/>
  <c r="AI417" i="5" s="1"/>
  <c r="AE418" i="5" s="1"/>
  <c r="AH418" i="5" l="1"/>
  <c r="AG418" i="5" s="1"/>
  <c r="AI418" i="5" s="1"/>
  <c r="AE419" i="5" s="1"/>
  <c r="Z420" i="5"/>
  <c r="Y420" i="5" s="1"/>
  <c r="AA420" i="5" s="1"/>
  <c r="W421" i="5" s="1"/>
  <c r="Z421" i="5" l="1"/>
  <c r="Y421" i="5" s="1"/>
  <c r="AA421" i="5" s="1"/>
  <c r="W422" i="5" s="1"/>
  <c r="AH419" i="5"/>
  <c r="AG419" i="5" s="1"/>
  <c r="AI419" i="5" s="1"/>
  <c r="AE420" i="5" s="1"/>
  <c r="Z422" i="5" l="1"/>
  <c r="Y422" i="5" s="1"/>
  <c r="AA422" i="5" s="1"/>
  <c r="W423" i="5" s="1"/>
  <c r="AH420" i="5"/>
  <c r="AG420" i="5" s="1"/>
  <c r="AI420" i="5" s="1"/>
  <c r="AE421" i="5" s="1"/>
  <c r="AH421" i="5" l="1"/>
  <c r="AG421" i="5" s="1"/>
  <c r="AI421" i="5" s="1"/>
  <c r="AE422" i="5" s="1"/>
  <c r="Z423" i="5"/>
  <c r="Y423" i="5" s="1"/>
  <c r="AA423" i="5" s="1"/>
  <c r="W424" i="5" s="1"/>
  <c r="Z424" i="5" l="1"/>
  <c r="Y424" i="5" s="1"/>
  <c r="AA424" i="5" s="1"/>
  <c r="W425" i="5" s="1"/>
  <c r="AH422" i="5"/>
  <c r="AG422" i="5" s="1"/>
  <c r="AI422" i="5" s="1"/>
  <c r="AE423" i="5" s="1"/>
  <c r="AH423" i="5" l="1"/>
  <c r="AG423" i="5" s="1"/>
  <c r="AI423" i="5" s="1"/>
  <c r="AE424" i="5" s="1"/>
  <c r="Z425" i="5"/>
  <c r="Y425" i="5" s="1"/>
  <c r="AA425" i="5" s="1"/>
  <c r="W426" i="5" s="1"/>
  <c r="Z426" i="5" l="1"/>
  <c r="Y426" i="5" s="1"/>
  <c r="AA426" i="5" s="1"/>
  <c r="W427" i="5" s="1"/>
  <c r="AH424" i="5"/>
  <c r="AG424" i="5" s="1"/>
  <c r="AI424" i="5" s="1"/>
  <c r="AE425" i="5" s="1"/>
  <c r="AH425" i="5" l="1"/>
  <c r="AG425" i="5" s="1"/>
  <c r="AI425" i="5" s="1"/>
  <c r="AE426" i="5" s="1"/>
  <c r="Z427" i="5"/>
  <c r="Y427" i="5" s="1"/>
  <c r="AA427" i="5" s="1"/>
  <c r="W428" i="5" s="1"/>
  <c r="Z428" i="5" l="1"/>
  <c r="Y428" i="5" s="1"/>
  <c r="AA428" i="5" s="1"/>
  <c r="W429" i="5" s="1"/>
  <c r="AH426" i="5"/>
  <c r="AG426" i="5" s="1"/>
  <c r="AI426" i="5" s="1"/>
  <c r="AE427" i="5" s="1"/>
  <c r="Z429" i="5" l="1"/>
  <c r="Y429" i="5" s="1"/>
  <c r="AA429" i="5" s="1"/>
  <c r="W430" i="5" s="1"/>
  <c r="AH427" i="5"/>
  <c r="AG427" i="5" s="1"/>
  <c r="AI427" i="5" s="1"/>
  <c r="AE428" i="5" s="1"/>
  <c r="AH428" i="5" l="1"/>
  <c r="AG428" i="5" s="1"/>
  <c r="AI428" i="5" s="1"/>
  <c r="AE429" i="5" s="1"/>
  <c r="Z430" i="5"/>
  <c r="Y430" i="5" s="1"/>
  <c r="AA430" i="5" s="1"/>
  <c r="W431" i="5" s="1"/>
  <c r="Z431" i="5" l="1"/>
  <c r="Y431" i="5" s="1"/>
  <c r="AA431" i="5" s="1"/>
  <c r="W432" i="5" s="1"/>
  <c r="AH429" i="5"/>
  <c r="AG429" i="5" s="1"/>
  <c r="AI429" i="5" s="1"/>
  <c r="AE430" i="5" s="1"/>
  <c r="AH430" i="5" l="1"/>
  <c r="AG430" i="5" s="1"/>
  <c r="AI430" i="5" s="1"/>
  <c r="AE431" i="5" s="1"/>
  <c r="Z432" i="5"/>
  <c r="Y432" i="5" s="1"/>
  <c r="AA432" i="5" s="1"/>
  <c r="W433" i="5" s="1"/>
  <c r="Z433" i="5" l="1"/>
  <c r="Y433" i="5" s="1"/>
  <c r="AA433" i="5" s="1"/>
  <c r="W434" i="5" s="1"/>
  <c r="AH431" i="5"/>
  <c r="AG431" i="5" s="1"/>
  <c r="AI431" i="5" s="1"/>
  <c r="AE432" i="5" s="1"/>
  <c r="AH432" i="5" l="1"/>
  <c r="AG432" i="5" s="1"/>
  <c r="AI432" i="5" s="1"/>
  <c r="AE433" i="5" s="1"/>
  <c r="Z434" i="5"/>
  <c r="Y434" i="5" s="1"/>
  <c r="AA434" i="5" s="1"/>
  <c r="W435" i="5" s="1"/>
  <c r="Z435" i="5" l="1"/>
  <c r="Y435" i="5" s="1"/>
  <c r="AA435" i="5" s="1"/>
  <c r="W436" i="5" s="1"/>
  <c r="AH433" i="5"/>
  <c r="AG433" i="5" s="1"/>
  <c r="AI433" i="5" s="1"/>
  <c r="AE434" i="5" s="1"/>
  <c r="Z436" i="5" l="1"/>
  <c r="Y436" i="5" s="1"/>
  <c r="AA436" i="5" s="1"/>
  <c r="W437" i="5" s="1"/>
  <c r="AH434" i="5"/>
  <c r="AG434" i="5" s="1"/>
  <c r="AI434" i="5" s="1"/>
  <c r="AE435" i="5" s="1"/>
  <c r="AH435" i="5" l="1"/>
  <c r="AG435" i="5" s="1"/>
  <c r="AI435" i="5" s="1"/>
  <c r="AE436" i="5" s="1"/>
  <c r="Z437" i="5"/>
  <c r="Y437" i="5" s="1"/>
  <c r="AA437" i="5" s="1"/>
  <c r="W438" i="5" s="1"/>
  <c r="Z438" i="5" l="1"/>
  <c r="Y438" i="5" s="1"/>
  <c r="AA438" i="5" s="1"/>
  <c r="W439" i="5" s="1"/>
  <c r="AH436" i="5"/>
  <c r="AG436" i="5" s="1"/>
  <c r="AI436" i="5" s="1"/>
  <c r="AE437" i="5" s="1"/>
  <c r="AH437" i="5" l="1"/>
  <c r="AG437" i="5" s="1"/>
  <c r="AI437" i="5" s="1"/>
  <c r="AE438" i="5" s="1"/>
  <c r="Z439" i="5"/>
  <c r="Y439" i="5" s="1"/>
  <c r="AA439" i="5" s="1"/>
  <c r="W440" i="5" s="1"/>
  <c r="Z440" i="5" l="1"/>
  <c r="Y440" i="5" s="1"/>
  <c r="AA440" i="5" s="1"/>
  <c r="W441" i="5" s="1"/>
  <c r="AH438" i="5"/>
  <c r="AG438" i="5" s="1"/>
  <c r="AI438" i="5" s="1"/>
  <c r="AE439" i="5" s="1"/>
  <c r="Z441" i="5" l="1"/>
  <c r="Y441" i="5" s="1"/>
  <c r="AA441" i="5" s="1"/>
  <c r="W442" i="5" s="1"/>
  <c r="AH439" i="5"/>
  <c r="AG439" i="5" s="1"/>
  <c r="AI439" i="5" s="1"/>
  <c r="AE440" i="5" s="1"/>
  <c r="AH440" i="5" l="1"/>
  <c r="AG440" i="5" s="1"/>
  <c r="AI440" i="5" s="1"/>
  <c r="AE441" i="5" s="1"/>
  <c r="Z442" i="5"/>
  <c r="Y442" i="5" s="1"/>
  <c r="AA442" i="5" s="1"/>
  <c r="W443" i="5" s="1"/>
  <c r="Z443" i="5" l="1"/>
  <c r="Y443" i="5" s="1"/>
  <c r="AA443" i="5" s="1"/>
  <c r="W444" i="5" s="1"/>
  <c r="AH441" i="5"/>
  <c r="AG441" i="5" s="1"/>
  <c r="AI441" i="5" s="1"/>
  <c r="AE442" i="5" s="1"/>
  <c r="AH442" i="5" l="1"/>
  <c r="AG442" i="5" s="1"/>
  <c r="AI442" i="5" s="1"/>
  <c r="AE443" i="5" s="1"/>
  <c r="Z444" i="5"/>
  <c r="Y444" i="5" s="1"/>
  <c r="AA444" i="5" s="1"/>
  <c r="W445" i="5" s="1"/>
  <c r="Z445" i="5" l="1"/>
  <c r="Y445" i="5" s="1"/>
  <c r="AA445" i="5" s="1"/>
  <c r="W446" i="5" s="1"/>
  <c r="AH443" i="5"/>
  <c r="AG443" i="5" s="1"/>
  <c r="AI443" i="5" s="1"/>
  <c r="AE444" i="5" s="1"/>
  <c r="AH444" i="5" l="1"/>
  <c r="AG444" i="5" s="1"/>
  <c r="AI444" i="5" s="1"/>
  <c r="AE445" i="5" s="1"/>
  <c r="Z446" i="5"/>
  <c r="Y446" i="5" s="1"/>
  <c r="AA446" i="5" s="1"/>
  <c r="W447" i="5" s="1"/>
  <c r="Z447" i="5" l="1"/>
  <c r="Y447" i="5" s="1"/>
  <c r="AA447" i="5" s="1"/>
  <c r="W448" i="5" s="1"/>
  <c r="AH445" i="5"/>
  <c r="AG445" i="5" s="1"/>
  <c r="AI445" i="5" s="1"/>
  <c r="AE446" i="5" s="1"/>
  <c r="AH446" i="5" l="1"/>
  <c r="AG446" i="5" s="1"/>
  <c r="AI446" i="5" s="1"/>
  <c r="AE447" i="5" s="1"/>
  <c r="Z448" i="5"/>
  <c r="Y448" i="5" s="1"/>
  <c r="AA448" i="5" s="1"/>
  <c r="W449" i="5" s="1"/>
  <c r="Z449" i="5" l="1"/>
  <c r="Y449" i="5" s="1"/>
  <c r="AA449" i="5" s="1"/>
  <c r="W450" i="5" s="1"/>
  <c r="AH447" i="5"/>
  <c r="AG447" i="5" s="1"/>
  <c r="AI447" i="5" s="1"/>
  <c r="AE448" i="5" s="1"/>
  <c r="AH448" i="5" l="1"/>
  <c r="AG448" i="5" s="1"/>
  <c r="AI448" i="5" s="1"/>
  <c r="AE449" i="5" s="1"/>
  <c r="Z450" i="5"/>
  <c r="Y450" i="5" s="1"/>
  <c r="AA450" i="5" s="1"/>
  <c r="W451" i="5" s="1"/>
  <c r="Z451" i="5" l="1"/>
  <c r="Y451" i="5" s="1"/>
  <c r="AA451" i="5" s="1"/>
  <c r="W452" i="5" s="1"/>
  <c r="AH449" i="5"/>
  <c r="AG449" i="5" s="1"/>
  <c r="AI449" i="5" s="1"/>
  <c r="AE450" i="5" s="1"/>
  <c r="AH450" i="5" l="1"/>
  <c r="AG450" i="5" s="1"/>
  <c r="AI450" i="5" s="1"/>
  <c r="AE451" i="5" s="1"/>
  <c r="Z452" i="5"/>
  <c r="Y452" i="5" s="1"/>
  <c r="AA452" i="5" s="1"/>
  <c r="W453" i="5" s="1"/>
  <c r="AH451" i="5" l="1"/>
  <c r="AG451" i="5" s="1"/>
  <c r="AI451" i="5" s="1"/>
  <c r="AE452" i="5" s="1"/>
  <c r="Z453" i="5"/>
  <c r="Y453" i="5" s="1"/>
  <c r="AA453" i="5" s="1"/>
  <c r="W454" i="5" s="1"/>
  <c r="Z454" i="5" l="1"/>
  <c r="Y454" i="5" s="1"/>
  <c r="AA454" i="5" s="1"/>
  <c r="W455" i="5" s="1"/>
  <c r="AH452" i="5"/>
  <c r="AG452" i="5" s="1"/>
  <c r="AI452" i="5" s="1"/>
  <c r="AE453" i="5" s="1"/>
  <c r="AH453" i="5" l="1"/>
  <c r="AG453" i="5" s="1"/>
  <c r="AI453" i="5" s="1"/>
  <c r="AE454" i="5" s="1"/>
  <c r="Z455" i="5"/>
  <c r="Y455" i="5" s="1"/>
  <c r="AA455" i="5" s="1"/>
  <c r="W456" i="5" s="1"/>
  <c r="Z456" i="5" l="1"/>
  <c r="Y456" i="5" s="1"/>
  <c r="AA456" i="5" s="1"/>
  <c r="W457" i="5" s="1"/>
  <c r="AH454" i="5"/>
  <c r="AG454" i="5" s="1"/>
  <c r="AI454" i="5" s="1"/>
  <c r="AE455" i="5" s="1"/>
  <c r="AH455" i="5" l="1"/>
  <c r="AG455" i="5" s="1"/>
  <c r="AI455" i="5" s="1"/>
  <c r="AE456" i="5" s="1"/>
  <c r="Z457" i="5"/>
  <c r="Y457" i="5" s="1"/>
  <c r="AA457" i="5" s="1"/>
  <c r="W458" i="5" s="1"/>
  <c r="Z458" i="5" l="1"/>
  <c r="Y458" i="5" s="1"/>
  <c r="AA458" i="5" s="1"/>
  <c r="W459" i="5" s="1"/>
  <c r="AH456" i="5"/>
  <c r="AG456" i="5" s="1"/>
  <c r="AI456" i="5" s="1"/>
  <c r="AE457" i="5" s="1"/>
  <c r="AH457" i="5" l="1"/>
  <c r="AG457" i="5" s="1"/>
  <c r="AI457" i="5" s="1"/>
  <c r="AE458" i="5" s="1"/>
  <c r="Z459" i="5"/>
  <c r="Y459" i="5" s="1"/>
  <c r="AA459" i="5" s="1"/>
  <c r="W460" i="5" s="1"/>
  <c r="Z460" i="5" l="1"/>
  <c r="Y460" i="5" s="1"/>
  <c r="AA460" i="5" s="1"/>
  <c r="W461" i="5" s="1"/>
  <c r="AH458" i="5"/>
  <c r="AG458" i="5" s="1"/>
  <c r="AI458" i="5" s="1"/>
  <c r="AE459" i="5" s="1"/>
  <c r="AH459" i="5" l="1"/>
  <c r="AG459" i="5" s="1"/>
  <c r="AI459" i="5" s="1"/>
  <c r="AE460" i="5" s="1"/>
  <c r="Z461" i="5"/>
  <c r="Y461" i="5" s="1"/>
  <c r="AA461" i="5" s="1"/>
  <c r="W462" i="5" s="1"/>
  <c r="Z462" i="5" l="1"/>
  <c r="Y462" i="5" s="1"/>
  <c r="AA462" i="5" s="1"/>
  <c r="W463" i="5" s="1"/>
  <c r="AH460" i="5"/>
  <c r="AG460" i="5" s="1"/>
  <c r="AI460" i="5" s="1"/>
  <c r="AE461" i="5" s="1"/>
  <c r="AH461" i="5" l="1"/>
  <c r="AG461" i="5" s="1"/>
  <c r="AI461" i="5" s="1"/>
  <c r="AE462" i="5" s="1"/>
  <c r="Z463" i="5"/>
  <c r="Y463" i="5" s="1"/>
  <c r="AA463" i="5" s="1"/>
  <c r="W464" i="5" s="1"/>
  <c r="Z464" i="5" l="1"/>
  <c r="Y464" i="5" s="1"/>
  <c r="AA464" i="5" s="1"/>
  <c r="W465" i="5" s="1"/>
  <c r="AH462" i="5"/>
  <c r="AG462" i="5" s="1"/>
  <c r="AI462" i="5" s="1"/>
  <c r="AE463" i="5" s="1"/>
  <c r="AH463" i="5" l="1"/>
  <c r="AG463" i="5" s="1"/>
  <c r="AI463" i="5" s="1"/>
  <c r="AE464" i="5" s="1"/>
  <c r="Z465" i="5"/>
  <c r="Y465" i="5" s="1"/>
  <c r="AA465" i="5" s="1"/>
  <c r="W466" i="5" s="1"/>
  <c r="Z466" i="5" l="1"/>
  <c r="Y466" i="5" s="1"/>
  <c r="AA466" i="5" s="1"/>
  <c r="W467" i="5" s="1"/>
  <c r="AH464" i="5"/>
  <c r="AG464" i="5" s="1"/>
  <c r="AI464" i="5" s="1"/>
  <c r="AE465" i="5" s="1"/>
  <c r="AH465" i="5" l="1"/>
  <c r="AG465" i="5" s="1"/>
  <c r="AI465" i="5" s="1"/>
  <c r="AE466" i="5" s="1"/>
  <c r="Z467" i="5"/>
  <c r="Y467" i="5" s="1"/>
  <c r="AA467" i="5" s="1"/>
  <c r="W468" i="5" s="1"/>
  <c r="Z468" i="5" l="1"/>
  <c r="Y468" i="5" s="1"/>
  <c r="AA468" i="5" s="1"/>
  <c r="W469" i="5" s="1"/>
  <c r="AH466" i="5"/>
  <c r="AG466" i="5" s="1"/>
  <c r="AI466" i="5" s="1"/>
  <c r="AE467" i="5" s="1"/>
  <c r="AH467" i="5" l="1"/>
  <c r="AG467" i="5" s="1"/>
  <c r="AI467" i="5" s="1"/>
  <c r="AE468" i="5" s="1"/>
  <c r="Z469" i="5"/>
  <c r="Y469" i="5" s="1"/>
  <c r="AA469" i="5" s="1"/>
  <c r="W470" i="5" s="1"/>
  <c r="Z470" i="5" l="1"/>
  <c r="Y470" i="5" s="1"/>
  <c r="AA470" i="5" s="1"/>
  <c r="W471" i="5" s="1"/>
  <c r="AH468" i="5"/>
  <c r="AG468" i="5" s="1"/>
  <c r="AI468" i="5" s="1"/>
  <c r="AE469" i="5" s="1"/>
  <c r="AH469" i="5" l="1"/>
  <c r="AG469" i="5" s="1"/>
  <c r="AI469" i="5" s="1"/>
  <c r="AE470" i="5" s="1"/>
  <c r="Z471" i="5"/>
  <c r="Y471" i="5" s="1"/>
  <c r="AA471" i="5" s="1"/>
  <c r="W472" i="5" s="1"/>
  <c r="Z472" i="5" l="1"/>
  <c r="Y472" i="5" s="1"/>
  <c r="AA472" i="5" s="1"/>
  <c r="W473" i="5" s="1"/>
  <c r="AH470" i="5"/>
  <c r="AG470" i="5" s="1"/>
  <c r="AI470" i="5" s="1"/>
  <c r="AE471" i="5" s="1"/>
  <c r="AH471" i="5" l="1"/>
  <c r="AG471" i="5" s="1"/>
  <c r="AI471" i="5" s="1"/>
  <c r="AE472" i="5" s="1"/>
  <c r="Z473" i="5"/>
  <c r="Y473" i="5" s="1"/>
  <c r="AA473" i="5" s="1"/>
  <c r="W474" i="5" s="1"/>
  <c r="Z474" i="5" l="1"/>
  <c r="Y474" i="5" s="1"/>
  <c r="AA474" i="5" s="1"/>
  <c r="W475" i="5" s="1"/>
  <c r="AH472" i="5"/>
  <c r="AG472" i="5" s="1"/>
  <c r="AI472" i="5" s="1"/>
  <c r="AE473" i="5" s="1"/>
  <c r="AH473" i="5" l="1"/>
  <c r="AG473" i="5" s="1"/>
  <c r="AI473" i="5" s="1"/>
  <c r="AE474" i="5" s="1"/>
  <c r="Z475" i="5"/>
  <c r="Y475" i="5" s="1"/>
  <c r="AA475" i="5" s="1"/>
  <c r="W476" i="5" s="1"/>
  <c r="Z476" i="5" l="1"/>
  <c r="Y476" i="5" s="1"/>
  <c r="AA476" i="5" s="1"/>
  <c r="W477" i="5" s="1"/>
  <c r="AH474" i="5"/>
  <c r="AG474" i="5" s="1"/>
  <c r="AI474" i="5" s="1"/>
  <c r="AE475" i="5" s="1"/>
  <c r="AH475" i="5" l="1"/>
  <c r="AG475" i="5" s="1"/>
  <c r="AI475" i="5" s="1"/>
  <c r="AE476" i="5" s="1"/>
  <c r="Z477" i="5"/>
  <c r="Y477" i="5" s="1"/>
  <c r="AA477" i="5" s="1"/>
  <c r="W478" i="5" s="1"/>
  <c r="Z478" i="5" l="1"/>
  <c r="Y478" i="5" s="1"/>
  <c r="AA478" i="5" s="1"/>
  <c r="W479" i="5" s="1"/>
  <c r="AH476" i="5"/>
  <c r="AG476" i="5" s="1"/>
  <c r="AI476" i="5" s="1"/>
  <c r="AE477" i="5" s="1"/>
  <c r="AH477" i="5" l="1"/>
  <c r="AG477" i="5" s="1"/>
  <c r="AI477" i="5" s="1"/>
  <c r="AE478" i="5" s="1"/>
  <c r="Z479" i="5"/>
  <c r="Y479" i="5" s="1"/>
  <c r="AA479" i="5" s="1"/>
  <c r="W480" i="5" s="1"/>
  <c r="Z480" i="5" l="1"/>
  <c r="Y480" i="5" s="1"/>
  <c r="AA480" i="5" s="1"/>
  <c r="W481" i="5" s="1"/>
  <c r="AH478" i="5"/>
  <c r="AG478" i="5" s="1"/>
  <c r="AI478" i="5" s="1"/>
  <c r="AE479" i="5" s="1"/>
  <c r="AH479" i="5" l="1"/>
  <c r="AG479" i="5" s="1"/>
  <c r="AI479" i="5" s="1"/>
  <c r="AE480" i="5" s="1"/>
  <c r="Z481" i="5"/>
  <c r="Y481" i="5" s="1"/>
  <c r="AA481" i="5" s="1"/>
  <c r="W482" i="5" s="1"/>
  <c r="Z482" i="5" l="1"/>
  <c r="Y482" i="5" s="1"/>
  <c r="AA482" i="5" s="1"/>
  <c r="W483" i="5" s="1"/>
  <c r="AH480" i="5"/>
  <c r="AG480" i="5" s="1"/>
  <c r="AI480" i="5" s="1"/>
  <c r="AE481" i="5" s="1"/>
  <c r="AH481" i="5" l="1"/>
  <c r="AG481" i="5" s="1"/>
  <c r="AI481" i="5" s="1"/>
  <c r="AE482" i="5" s="1"/>
  <c r="Z483" i="5"/>
  <c r="Y483" i="5" s="1"/>
  <c r="AA483" i="5" s="1"/>
  <c r="W484" i="5" s="1"/>
  <c r="Z484" i="5" l="1"/>
  <c r="Y484" i="5" s="1"/>
  <c r="AA484" i="5" s="1"/>
  <c r="W485" i="5" s="1"/>
  <c r="AH482" i="5"/>
  <c r="AG482" i="5" s="1"/>
  <c r="AI482" i="5" s="1"/>
  <c r="AE483" i="5" s="1"/>
  <c r="AH483" i="5" l="1"/>
  <c r="AG483" i="5" s="1"/>
  <c r="AI483" i="5" s="1"/>
  <c r="AE484" i="5" s="1"/>
  <c r="Z485" i="5"/>
  <c r="Y485" i="5" s="1"/>
  <c r="AA485" i="5" s="1"/>
  <c r="W486" i="5" s="1"/>
  <c r="Z486" i="5" l="1"/>
  <c r="Y486" i="5" s="1"/>
  <c r="AA486" i="5" s="1"/>
  <c r="W487" i="5" s="1"/>
  <c r="AH484" i="5"/>
  <c r="AG484" i="5" s="1"/>
  <c r="AI484" i="5" s="1"/>
  <c r="AE485" i="5" s="1"/>
  <c r="AH485" i="5" l="1"/>
  <c r="AG485" i="5" s="1"/>
  <c r="AI485" i="5" s="1"/>
  <c r="AE486" i="5" s="1"/>
  <c r="Z487" i="5"/>
  <c r="Y487" i="5" s="1"/>
  <c r="AA487" i="5" s="1"/>
  <c r="W488" i="5" s="1"/>
  <c r="Z488" i="5" l="1"/>
  <c r="Y488" i="5" s="1"/>
  <c r="AA488" i="5" s="1"/>
  <c r="W489" i="5" s="1"/>
  <c r="AH486" i="5"/>
  <c r="AG486" i="5" s="1"/>
  <c r="AI486" i="5" s="1"/>
  <c r="AE487" i="5" s="1"/>
  <c r="AH487" i="5" l="1"/>
  <c r="AG487" i="5" s="1"/>
  <c r="AI487" i="5" s="1"/>
  <c r="AE488" i="5" s="1"/>
  <c r="Z489" i="5"/>
  <c r="Y489" i="5" s="1"/>
  <c r="AA489" i="5" s="1"/>
  <c r="W490" i="5" s="1"/>
  <c r="Z490" i="5" l="1"/>
  <c r="Y490" i="5" s="1"/>
  <c r="AA490" i="5" s="1"/>
  <c r="W491" i="5" s="1"/>
  <c r="AH488" i="5"/>
  <c r="AG488" i="5" s="1"/>
  <c r="AI488" i="5" s="1"/>
  <c r="AE489" i="5" s="1"/>
  <c r="AH489" i="5" l="1"/>
  <c r="AG489" i="5" s="1"/>
  <c r="AI489" i="5" s="1"/>
  <c r="AE490" i="5" s="1"/>
  <c r="Z491" i="5"/>
  <c r="Y491" i="5" s="1"/>
  <c r="AA491" i="5" s="1"/>
  <c r="W492" i="5" s="1"/>
  <c r="Z492" i="5" l="1"/>
  <c r="Y492" i="5" s="1"/>
  <c r="AA492" i="5" s="1"/>
  <c r="W493" i="5" s="1"/>
  <c r="AH490" i="5"/>
  <c r="AG490" i="5" s="1"/>
  <c r="AI490" i="5" s="1"/>
  <c r="AE491" i="5" s="1"/>
  <c r="AH491" i="5" l="1"/>
  <c r="AG491" i="5" s="1"/>
  <c r="AI491" i="5" s="1"/>
  <c r="AE492" i="5" s="1"/>
  <c r="Z493" i="5"/>
  <c r="Y493" i="5" s="1"/>
  <c r="AA493" i="5" s="1"/>
  <c r="W494" i="5" s="1"/>
  <c r="Z494" i="5" l="1"/>
  <c r="Y494" i="5" s="1"/>
  <c r="AA494" i="5" s="1"/>
  <c r="W495" i="5" s="1"/>
  <c r="AH492" i="5"/>
  <c r="AG492" i="5" s="1"/>
  <c r="AI492" i="5" s="1"/>
  <c r="AE493" i="5" s="1"/>
  <c r="AH493" i="5" l="1"/>
  <c r="AG493" i="5" s="1"/>
  <c r="AI493" i="5" s="1"/>
  <c r="AE494" i="5" s="1"/>
  <c r="Z495" i="5"/>
  <c r="Y495" i="5" s="1"/>
  <c r="AA495" i="5" s="1"/>
  <c r="W496" i="5" s="1"/>
  <c r="Z496" i="5" l="1"/>
  <c r="Y496" i="5" s="1"/>
  <c r="AA496" i="5" s="1"/>
  <c r="W497" i="5" s="1"/>
  <c r="AH494" i="5"/>
  <c r="AG494" i="5" s="1"/>
  <c r="AI494" i="5" s="1"/>
  <c r="AE495" i="5" s="1"/>
  <c r="AH495" i="5" l="1"/>
  <c r="AG495" i="5" s="1"/>
  <c r="AI495" i="5" s="1"/>
  <c r="AE496" i="5" s="1"/>
  <c r="Z497" i="5"/>
  <c r="Y497" i="5" s="1"/>
  <c r="AA497" i="5" s="1"/>
  <c r="W498" i="5" s="1"/>
  <c r="Z498" i="5" l="1"/>
  <c r="Y498" i="5" s="1"/>
  <c r="AA498" i="5" s="1"/>
  <c r="W499" i="5" s="1"/>
  <c r="AH496" i="5"/>
  <c r="AG496" i="5" s="1"/>
  <c r="AI496" i="5" s="1"/>
  <c r="AE497" i="5" s="1"/>
  <c r="AH497" i="5" l="1"/>
  <c r="AG497" i="5" s="1"/>
  <c r="AI497" i="5" s="1"/>
  <c r="AE498" i="5" s="1"/>
  <c r="Z499" i="5"/>
  <c r="Y499" i="5" s="1"/>
  <c r="AA499" i="5" s="1"/>
  <c r="W500" i="5" s="1"/>
  <c r="Z500" i="5" l="1"/>
  <c r="Y500" i="5" s="1"/>
  <c r="AA500" i="5" s="1"/>
  <c r="W501" i="5" s="1"/>
  <c r="AH498" i="5"/>
  <c r="AG498" i="5" s="1"/>
  <c r="AI498" i="5" s="1"/>
  <c r="AE499" i="5" s="1"/>
  <c r="AH499" i="5" l="1"/>
  <c r="AG499" i="5" s="1"/>
  <c r="AI499" i="5" s="1"/>
  <c r="AE500" i="5" s="1"/>
  <c r="Z501" i="5"/>
  <c r="Y501" i="5" s="1"/>
  <c r="AA501" i="5" s="1"/>
  <c r="W502" i="5" s="1"/>
  <c r="Z502" i="5" l="1"/>
  <c r="Y502" i="5" s="1"/>
  <c r="AA502" i="5" s="1"/>
  <c r="W503" i="5" s="1"/>
  <c r="AH500" i="5"/>
  <c r="AG500" i="5" s="1"/>
  <c r="AI500" i="5" s="1"/>
  <c r="AE501" i="5" s="1"/>
  <c r="AH501" i="5" l="1"/>
  <c r="AG501" i="5" s="1"/>
  <c r="AI501" i="5" s="1"/>
  <c r="AE502" i="5" s="1"/>
  <c r="Z503" i="5"/>
  <c r="Y503" i="5" s="1"/>
  <c r="AA503" i="5" s="1"/>
  <c r="W504" i="5" s="1"/>
  <c r="Z504" i="5" l="1"/>
  <c r="Y504" i="5" s="1"/>
  <c r="AA504" i="5" s="1"/>
  <c r="W505" i="5" s="1"/>
  <c r="AH502" i="5"/>
  <c r="AG502" i="5" s="1"/>
  <c r="AI502" i="5" s="1"/>
  <c r="AE503" i="5" s="1"/>
  <c r="AH503" i="5" l="1"/>
  <c r="AG503" i="5" s="1"/>
  <c r="AI503" i="5" s="1"/>
  <c r="AE504" i="5" s="1"/>
  <c r="Z505" i="5"/>
  <c r="Y505" i="5" s="1"/>
  <c r="AA505" i="5" s="1"/>
  <c r="W506" i="5" s="1"/>
  <c r="Z506" i="5" l="1"/>
  <c r="Y506" i="5" s="1"/>
  <c r="AA506" i="5" s="1"/>
  <c r="W507" i="5" s="1"/>
  <c r="AH504" i="5"/>
  <c r="AG504" i="5" s="1"/>
  <c r="AI504" i="5" s="1"/>
  <c r="AE505" i="5" s="1"/>
  <c r="AH505" i="5" l="1"/>
  <c r="AG505" i="5" s="1"/>
  <c r="AI505" i="5" s="1"/>
  <c r="AE506" i="5" s="1"/>
  <c r="Z507" i="5"/>
  <c r="Y507" i="5" s="1"/>
  <c r="AA507" i="5" s="1"/>
  <c r="W508" i="5" s="1"/>
  <c r="Z508" i="5" l="1"/>
  <c r="Y508" i="5" s="1"/>
  <c r="AA508" i="5" s="1"/>
  <c r="W509" i="5" s="1"/>
  <c r="AH506" i="5"/>
  <c r="AG506" i="5" s="1"/>
  <c r="AI506" i="5" s="1"/>
  <c r="AE507" i="5" s="1"/>
  <c r="AH507" i="5" l="1"/>
  <c r="AG507" i="5" s="1"/>
  <c r="AI507" i="5" s="1"/>
  <c r="AE508" i="5" s="1"/>
  <c r="Z509" i="5"/>
  <c r="Y509" i="5" s="1"/>
  <c r="AA509" i="5" s="1"/>
  <c r="W510" i="5" s="1"/>
  <c r="Z510" i="5" l="1"/>
  <c r="Y510" i="5" s="1"/>
  <c r="AA510" i="5" s="1"/>
  <c r="W511" i="5" s="1"/>
  <c r="AH508" i="5"/>
  <c r="AG508" i="5" s="1"/>
  <c r="AI508" i="5" s="1"/>
  <c r="AE509" i="5" s="1"/>
  <c r="AH509" i="5" l="1"/>
  <c r="AG509" i="5" s="1"/>
  <c r="AI509" i="5" s="1"/>
  <c r="AE510" i="5" s="1"/>
  <c r="Z511" i="5"/>
  <c r="Y511" i="5" s="1"/>
  <c r="AA511" i="5" s="1"/>
  <c r="W512" i="5" s="1"/>
  <c r="Z512" i="5" l="1"/>
  <c r="Y512" i="5" s="1"/>
  <c r="AA512" i="5" s="1"/>
  <c r="W513" i="5" s="1"/>
  <c r="AH510" i="5"/>
  <c r="AG510" i="5" s="1"/>
  <c r="AI510" i="5" s="1"/>
  <c r="AE511" i="5" s="1"/>
  <c r="AH511" i="5" l="1"/>
  <c r="AG511" i="5" s="1"/>
  <c r="AI511" i="5" s="1"/>
  <c r="AE512" i="5" s="1"/>
  <c r="Z513" i="5"/>
  <c r="Y513" i="5" s="1"/>
  <c r="AA513" i="5" s="1"/>
  <c r="W514" i="5" s="1"/>
  <c r="Z514" i="5" l="1"/>
  <c r="Y514" i="5" s="1"/>
  <c r="AA514" i="5" s="1"/>
  <c r="W515" i="5" s="1"/>
  <c r="AH512" i="5"/>
  <c r="AG512" i="5" s="1"/>
  <c r="AI512" i="5" s="1"/>
  <c r="AE513" i="5" s="1"/>
  <c r="AH513" i="5" l="1"/>
  <c r="AG513" i="5" s="1"/>
  <c r="AI513" i="5" s="1"/>
  <c r="AE514" i="5" s="1"/>
  <c r="Z515" i="5"/>
  <c r="Y515" i="5" s="1"/>
  <c r="AA515" i="5" s="1"/>
  <c r="W516" i="5" s="1"/>
  <c r="Z516" i="5" l="1"/>
  <c r="Y516" i="5" s="1"/>
  <c r="AA516" i="5" s="1"/>
  <c r="W517" i="5" s="1"/>
  <c r="AH514" i="5"/>
  <c r="AG514" i="5" s="1"/>
  <c r="AI514" i="5" s="1"/>
  <c r="AE515" i="5" s="1"/>
  <c r="AH515" i="5" l="1"/>
  <c r="AG515" i="5" s="1"/>
  <c r="AI515" i="5" s="1"/>
  <c r="AE516" i="5" s="1"/>
  <c r="Z517" i="5"/>
  <c r="Y517" i="5" s="1"/>
  <c r="AA517" i="5" s="1"/>
  <c r="W518" i="5" s="1"/>
  <c r="Z518" i="5" l="1"/>
  <c r="Y518" i="5" s="1"/>
  <c r="AA518" i="5" s="1"/>
  <c r="W519" i="5" s="1"/>
  <c r="AH516" i="5"/>
  <c r="AG516" i="5" s="1"/>
  <c r="AI516" i="5" s="1"/>
  <c r="AE517" i="5" s="1"/>
  <c r="AH517" i="5" l="1"/>
  <c r="AG517" i="5" s="1"/>
  <c r="AI517" i="5" s="1"/>
  <c r="AE518" i="5" s="1"/>
  <c r="Z519" i="5"/>
  <c r="Y519" i="5" s="1"/>
  <c r="AA519" i="5" s="1"/>
  <c r="W520" i="5" s="1"/>
  <c r="Z520" i="5" l="1"/>
  <c r="Y520" i="5" s="1"/>
  <c r="AA520" i="5" s="1"/>
  <c r="W521" i="5" s="1"/>
  <c r="AH518" i="5"/>
  <c r="AG518" i="5" s="1"/>
  <c r="AI518" i="5" s="1"/>
  <c r="AE519" i="5" s="1"/>
  <c r="AH519" i="5" l="1"/>
  <c r="AG519" i="5" s="1"/>
  <c r="AI519" i="5" s="1"/>
  <c r="AE520" i="5" s="1"/>
  <c r="Z521" i="5"/>
  <c r="Y521" i="5" s="1"/>
  <c r="AA521" i="5" s="1"/>
  <c r="W522" i="5" s="1"/>
  <c r="Z522" i="5" l="1"/>
  <c r="Y522" i="5" s="1"/>
  <c r="AA522" i="5" s="1"/>
  <c r="W523" i="5" s="1"/>
  <c r="AH520" i="5"/>
  <c r="AG520" i="5" s="1"/>
  <c r="AI520" i="5" s="1"/>
  <c r="AE521" i="5" s="1"/>
  <c r="AH521" i="5" l="1"/>
  <c r="AG521" i="5" s="1"/>
  <c r="AI521" i="5" s="1"/>
  <c r="AE522" i="5" s="1"/>
  <c r="Z523" i="5"/>
  <c r="Y523" i="5" s="1"/>
  <c r="AA523" i="5" s="1"/>
  <c r="W524" i="5" s="1"/>
  <c r="Z524" i="5" l="1"/>
  <c r="Y524" i="5" s="1"/>
  <c r="AA524" i="5" s="1"/>
  <c r="W525" i="5" s="1"/>
  <c r="AH522" i="5"/>
  <c r="AG522" i="5" s="1"/>
  <c r="AI522" i="5" s="1"/>
  <c r="AE523" i="5" s="1"/>
  <c r="AH523" i="5" l="1"/>
  <c r="AG523" i="5" s="1"/>
  <c r="AI523" i="5" s="1"/>
  <c r="AE524" i="5" s="1"/>
  <c r="Z525" i="5"/>
  <c r="Y525" i="5" s="1"/>
  <c r="AA525" i="5" s="1"/>
  <c r="W526" i="5" s="1"/>
  <c r="Z526" i="5" l="1"/>
  <c r="Y526" i="5" s="1"/>
  <c r="AA526" i="5" s="1"/>
  <c r="W527" i="5" s="1"/>
  <c r="AH524" i="5"/>
  <c r="AG524" i="5" s="1"/>
  <c r="AI524" i="5" s="1"/>
  <c r="AE525" i="5" s="1"/>
  <c r="AH525" i="5" l="1"/>
  <c r="AG525" i="5" s="1"/>
  <c r="AI525" i="5" s="1"/>
  <c r="AE526" i="5" s="1"/>
  <c r="Z527" i="5"/>
  <c r="Y527" i="5" s="1"/>
  <c r="AA527" i="5" s="1"/>
  <c r="W528" i="5" s="1"/>
  <c r="Z528" i="5" l="1"/>
  <c r="Y528" i="5" s="1"/>
  <c r="AA528" i="5" s="1"/>
  <c r="W529" i="5" s="1"/>
  <c r="AH526" i="5"/>
  <c r="AG526" i="5" s="1"/>
  <c r="AI526" i="5" s="1"/>
  <c r="AE527" i="5" s="1"/>
  <c r="AH527" i="5" l="1"/>
  <c r="AG527" i="5" s="1"/>
  <c r="AI527" i="5" s="1"/>
  <c r="AE528" i="5" s="1"/>
  <c r="Z529" i="5"/>
  <c r="Y529" i="5" s="1"/>
  <c r="AA529" i="5" s="1"/>
  <c r="W530" i="5" s="1"/>
  <c r="Z530" i="5" l="1"/>
  <c r="Y530" i="5" s="1"/>
  <c r="AA530" i="5" s="1"/>
  <c r="W531" i="5" s="1"/>
  <c r="AH528" i="5"/>
  <c r="AG528" i="5" s="1"/>
  <c r="AI528" i="5" s="1"/>
  <c r="AE529" i="5" s="1"/>
  <c r="AH529" i="5" l="1"/>
  <c r="AG529" i="5" s="1"/>
  <c r="AI529" i="5" s="1"/>
  <c r="AE530" i="5" s="1"/>
  <c r="Z531" i="5"/>
  <c r="Y531" i="5" s="1"/>
  <c r="AA531" i="5" s="1"/>
  <c r="W532" i="5" s="1"/>
  <c r="Z532" i="5" l="1"/>
  <c r="Y532" i="5" s="1"/>
  <c r="AA532" i="5" s="1"/>
  <c r="W533" i="5" s="1"/>
  <c r="AH530" i="5"/>
  <c r="AG530" i="5" s="1"/>
  <c r="AI530" i="5" s="1"/>
  <c r="AE531" i="5" s="1"/>
  <c r="AH531" i="5" l="1"/>
  <c r="AG531" i="5" s="1"/>
  <c r="AI531" i="5" s="1"/>
  <c r="AE532" i="5" s="1"/>
  <c r="Z533" i="5"/>
  <c r="Y533" i="5" s="1"/>
  <c r="AA533" i="5" s="1"/>
  <c r="W534" i="5" s="1"/>
  <c r="Z534" i="5" l="1"/>
  <c r="Y534" i="5" s="1"/>
  <c r="AA534" i="5" s="1"/>
  <c r="W535" i="5" s="1"/>
  <c r="AH532" i="5"/>
  <c r="AG532" i="5" s="1"/>
  <c r="AI532" i="5" s="1"/>
  <c r="AE533" i="5" s="1"/>
  <c r="AH533" i="5" l="1"/>
  <c r="AG533" i="5" s="1"/>
  <c r="AI533" i="5" s="1"/>
  <c r="AE534" i="5" s="1"/>
  <c r="Z535" i="5"/>
  <c r="Y535" i="5" s="1"/>
  <c r="AA535" i="5" s="1"/>
  <c r="W536" i="5" s="1"/>
  <c r="Z536" i="5" l="1"/>
  <c r="Y536" i="5" s="1"/>
  <c r="AA536" i="5" s="1"/>
  <c r="W537" i="5" s="1"/>
  <c r="AH534" i="5"/>
  <c r="AG534" i="5" s="1"/>
  <c r="AI534" i="5" s="1"/>
  <c r="AE535" i="5" s="1"/>
  <c r="AH535" i="5" l="1"/>
  <c r="AG535" i="5" s="1"/>
  <c r="AI535" i="5" s="1"/>
  <c r="AE536" i="5" s="1"/>
  <c r="Z537" i="5"/>
  <c r="Y537" i="5" s="1"/>
  <c r="AA537" i="5" s="1"/>
  <c r="W538" i="5" s="1"/>
  <c r="Z538" i="5" l="1"/>
  <c r="Y538" i="5" s="1"/>
  <c r="AA538" i="5" s="1"/>
  <c r="W539" i="5" s="1"/>
  <c r="AH536" i="5"/>
  <c r="AG536" i="5" s="1"/>
  <c r="AI536" i="5" s="1"/>
  <c r="AE537" i="5" s="1"/>
  <c r="AH537" i="5" l="1"/>
  <c r="AG537" i="5" s="1"/>
  <c r="AI537" i="5" s="1"/>
  <c r="AE538" i="5" s="1"/>
  <c r="Z539" i="5"/>
  <c r="Y539" i="5" s="1"/>
  <c r="AA539" i="5" s="1"/>
  <c r="W540" i="5" s="1"/>
  <c r="Z540" i="5" l="1"/>
  <c r="Y540" i="5" s="1"/>
  <c r="AA540" i="5" s="1"/>
  <c r="W541" i="5" s="1"/>
  <c r="AH538" i="5"/>
  <c r="AG538" i="5" s="1"/>
  <c r="AI538" i="5" s="1"/>
  <c r="AE539" i="5" s="1"/>
  <c r="AH539" i="5" l="1"/>
  <c r="AG539" i="5" s="1"/>
  <c r="AI539" i="5" s="1"/>
  <c r="AE540" i="5" s="1"/>
  <c r="Z541" i="5"/>
  <c r="Y541" i="5" s="1"/>
  <c r="AA541" i="5" s="1"/>
  <c r="W542" i="5" s="1"/>
  <c r="Z542" i="5" l="1"/>
  <c r="Y542" i="5" s="1"/>
  <c r="AA542" i="5" s="1"/>
  <c r="W543" i="5" s="1"/>
  <c r="AH540" i="5"/>
  <c r="AG540" i="5" s="1"/>
  <c r="AI540" i="5" s="1"/>
  <c r="AE541" i="5" s="1"/>
  <c r="AH541" i="5" l="1"/>
  <c r="AG541" i="5" s="1"/>
  <c r="AI541" i="5" s="1"/>
  <c r="AE542" i="5" s="1"/>
  <c r="Z543" i="5"/>
  <c r="Y543" i="5" s="1"/>
  <c r="AA543" i="5" s="1"/>
  <c r="W544" i="5" s="1"/>
  <c r="Z544" i="5" l="1"/>
  <c r="Y544" i="5" s="1"/>
  <c r="AA544" i="5" s="1"/>
  <c r="W545" i="5" s="1"/>
  <c r="AH542" i="5"/>
  <c r="AG542" i="5" s="1"/>
  <c r="AI542" i="5" s="1"/>
  <c r="AE543" i="5" s="1"/>
  <c r="AH543" i="5" l="1"/>
  <c r="AG543" i="5" s="1"/>
  <c r="AI543" i="5" s="1"/>
  <c r="AE544" i="5" s="1"/>
  <c r="Z545" i="5"/>
  <c r="Y545" i="5" s="1"/>
  <c r="AA545" i="5" s="1"/>
  <c r="W546" i="5" s="1"/>
  <c r="Z546" i="5" l="1"/>
  <c r="Y546" i="5" s="1"/>
  <c r="AA546" i="5" s="1"/>
  <c r="AH544" i="5"/>
  <c r="AG544" i="5" s="1"/>
  <c r="AI544" i="5" s="1"/>
  <c r="AE545" i="5" s="1"/>
  <c r="AH545" i="5" l="1"/>
  <c r="AG545" i="5" s="1"/>
  <c r="AI545" i="5" s="1"/>
  <c r="AE546" i="5" s="1"/>
  <c r="AH546" i="5" l="1"/>
  <c r="AG546" i="5" s="1"/>
  <c r="AI546" i="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Martin Kocurek</author>
    <author>Roman Kožušník</author>
  </authors>
  <commentList>
    <comment ref="I1" authorId="0" shapeId="0" xr:uid="{00000000-0006-0000-0000-000001000000}">
      <text>
        <r>
          <rPr>
            <b/>
            <sz val="8"/>
            <color indexed="81"/>
            <rFont val="Tahoma"/>
            <family val="2"/>
            <charset val="238"/>
          </rPr>
          <t>Vyplňte částky a hodnoty v šedých polích.
V případě více domácností zvolte
 Domácnost 2 "ANO" nebo
 Domácnost 3 "ANO" 
pro její zahrnutí do výpočtu celkového 
DTI a DSTI přes všechny účastníky úvěru</t>
        </r>
      </text>
    </comment>
    <comment ref="I14" authorId="0" shapeId="0" xr:uid="{00000000-0006-0000-0000-000002000000}">
      <text>
        <r>
          <rPr>
            <b/>
            <sz val="8"/>
            <color indexed="81"/>
            <rFont val="Tahoma"/>
            <family val="2"/>
            <charset val="238"/>
          </rPr>
          <t>Splátky úvěrů u MP včetně dospořování, mimo žádaný úvěr</t>
        </r>
      </text>
    </comment>
    <comment ref="I17" authorId="0" shapeId="0" xr:uid="{00000000-0006-0000-0000-000003000000}">
      <text>
        <r>
          <rPr>
            <b/>
            <sz val="8"/>
            <color indexed="81"/>
            <rFont val="Tahoma"/>
            <family val="2"/>
            <charset val="238"/>
          </rPr>
          <t>Aktuální zůstatek úvěrů u MP po odečtení dospořování</t>
        </r>
      </text>
    </comment>
    <comment ref="I18" authorId="1" shapeId="0" xr:uid="{00000000-0006-0000-0000-000004000000}">
      <text>
        <r>
          <rPr>
            <b/>
            <sz val="8"/>
            <color indexed="81"/>
            <rFont val="Tahoma"/>
            <family val="2"/>
            <charset val="238"/>
          </rPr>
          <t xml:space="preserve">U dvoučlenné domácnosti uvést limity za oba
</t>
        </r>
        <r>
          <rPr>
            <sz val="8"/>
            <color indexed="81"/>
            <rFont val="Tahoma"/>
            <family val="2"/>
            <charset val="238"/>
          </rPr>
          <t xml:space="preserve">
</t>
        </r>
      </text>
    </comment>
    <comment ref="I19" authorId="1" shapeId="0" xr:uid="{00000000-0006-0000-0000-000005000000}">
      <text>
        <r>
          <rPr>
            <b/>
            <sz val="8"/>
            <color indexed="81"/>
            <rFont val="Tahoma"/>
            <family val="2"/>
            <charset val="238"/>
          </rPr>
          <t>U dvoučlenné domácnosti uvést limity za oba</t>
        </r>
        <r>
          <rPr>
            <sz val="8"/>
            <color indexed="81"/>
            <rFont val="Tahoma"/>
            <family val="2"/>
            <charset val="238"/>
          </rPr>
          <t xml:space="preserve">
</t>
        </r>
      </text>
    </comment>
    <comment ref="I33" authorId="1" shapeId="0" xr:uid="{00000000-0006-0000-0000-000006000000}">
      <text>
        <r>
          <rPr>
            <b/>
            <sz val="8"/>
            <color indexed="81"/>
            <rFont val="Tahoma"/>
            <family val="2"/>
            <charset val="238"/>
          </rPr>
          <t>Text pro vložení do termínovníku.
Spočítané částky jsou reportovány do ČNB</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Kocurek Martin</author>
    <author>Roman Kožušník</author>
  </authors>
  <commentList>
    <comment ref="G6" authorId="0" shapeId="0" xr:uid="{DD9E39C8-713C-4109-8885-BFE85E808611}">
      <text>
        <r>
          <rPr>
            <b/>
            <sz val="8"/>
            <color indexed="81"/>
            <rFont val="Tahoma"/>
            <family val="2"/>
            <charset val="238"/>
          </rPr>
          <t xml:space="preserve">Zadejte výši úvěru po odečtení dospořené částky (tj pole RIZIKO ÚVĚRU)
</t>
        </r>
      </text>
    </comment>
    <comment ref="G15" authorId="0" shapeId="0" xr:uid="{B9B1404E-5DBA-4E01-A055-D14668DCB7CF}">
      <text>
        <r>
          <rPr>
            <b/>
            <sz val="8"/>
            <color indexed="81"/>
            <rFont val="Tahoma"/>
            <family val="2"/>
            <charset val="238"/>
          </rPr>
          <t>U předhypotečního úvěru děláme stres na zvýšení sazby pouze o 1%.
V ostatních případech kalkulačka počítá s navýšením o 2%.</t>
        </r>
        <r>
          <rPr>
            <sz val="9"/>
            <color indexed="81"/>
            <rFont val="Tahoma"/>
            <family val="2"/>
            <charset val="238"/>
          </rPr>
          <t xml:space="preserve">
</t>
        </r>
      </text>
    </comment>
    <comment ref="G19" authorId="0" shapeId="0" xr:uid="{DCA4789E-39A5-407A-8267-7DE8B781382A}">
      <text>
        <r>
          <rPr>
            <b/>
            <sz val="8"/>
            <color indexed="81"/>
            <rFont val="Tahoma"/>
            <family val="2"/>
            <charset val="238"/>
          </rPr>
          <t>Volné zdroje =
Volné prostředky - rozdíl minimální rezervy k zadané rezervě. Odečítá se absolutní hodnota pouze v případech, kdy je zadaná hodnota menší než minimální rezerva. 
Rezerva = (10% z příjmů
Minimálně 3100 Kč na domácnost.)</t>
        </r>
        <r>
          <rPr>
            <sz val="8"/>
            <color indexed="81"/>
            <rFont val="Tahoma"/>
            <family val="2"/>
            <charset val="238"/>
          </rPr>
          <t xml:space="preserve">
</t>
        </r>
      </text>
    </comment>
    <comment ref="G20" authorId="1" shapeId="0" xr:uid="{7A783384-77E8-4814-A147-2D2414019EFF}">
      <text>
        <r>
          <rPr>
            <b/>
            <sz val="8"/>
            <color indexed="81"/>
            <rFont val="Tahoma"/>
            <family val="2"/>
            <charset val="238"/>
          </rPr>
          <t xml:space="preserve">Pokud délka fixace je blízko splatnosti úvěru, pak kvůli použitému zjednodušení (například není zohledněn pozdější začátek dospořování) může kalkulačka spočítat nulové navýšení splátky. Takový výsledek je korektní. </t>
        </r>
        <r>
          <rPr>
            <sz val="8"/>
            <color indexed="81"/>
            <rFont val="Tahoma"/>
            <family val="2"/>
            <charset val="238"/>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Martin Kocurek</author>
    <author>Roman Kožušník</author>
    <author>Čáp Josef</author>
  </authors>
  <commentList>
    <comment ref="I1" authorId="0" shapeId="0" xr:uid="{74867F6A-E6CB-4609-9F10-32D76D7A4102}">
      <text>
        <r>
          <rPr>
            <b/>
            <sz val="8"/>
            <color indexed="81"/>
            <rFont val="Tahoma"/>
            <family val="2"/>
            <charset val="238"/>
          </rPr>
          <t>Vyplňte částky a hodnoty v šedých polích.
V případě více domácností zvolte
 Domácnost 2 "ANO" nebo
 Domácnost 3 "ANO" 
pro její zahrnutí do výpočtu celkového 
DTI a DSTI přes všechny účastníky úvěru</t>
        </r>
      </text>
    </comment>
    <comment ref="I12" authorId="0" shapeId="0" xr:uid="{115C2FFF-A201-4CC9-AA30-08807E162E18}">
      <text>
        <r>
          <rPr>
            <b/>
            <sz val="8"/>
            <color indexed="81"/>
            <rFont val="Tahoma"/>
            <family val="2"/>
            <charset val="238"/>
          </rPr>
          <t>Maximání výše úrokové sazby na USS. Ovlivňuje výpočet alternativní úrokové sazby a alternativní měsíční splátky.</t>
        </r>
      </text>
    </comment>
    <comment ref="I15" authorId="0" shapeId="0" xr:uid="{C9CA74FC-E6DE-4A58-9C64-078A21860D00}">
      <text>
        <r>
          <rPr>
            <b/>
            <sz val="8"/>
            <color indexed="81"/>
            <rFont val="Tahoma"/>
            <family val="2"/>
            <charset val="238"/>
          </rPr>
          <t>Vypočtená alternativní měsíční splátka při vyšší úrokové sazbě.</t>
        </r>
      </text>
    </comment>
    <comment ref="I20" authorId="0" shapeId="0" xr:uid="{6321AA60-D360-4CDB-88B1-8C399255E594}">
      <text>
        <r>
          <rPr>
            <b/>
            <sz val="8"/>
            <color indexed="81"/>
            <rFont val="Tahoma"/>
            <family val="2"/>
            <charset val="238"/>
          </rPr>
          <t>Celkové příjmy domácnosti. Musí být vyšší než životní minimum</t>
        </r>
      </text>
    </comment>
    <comment ref="I22" authorId="0" shapeId="0" xr:uid="{86736CA5-E9C0-4BE2-ACD9-A448616B03BD}">
      <text>
        <r>
          <rPr>
            <b/>
            <sz val="8"/>
            <color indexed="81"/>
            <rFont val="Tahoma"/>
            <family val="2"/>
            <charset val="238"/>
          </rPr>
          <t>Splátky úvěrů u MP včetně dospořování, mimo žádaný úvěr</t>
        </r>
      </text>
    </comment>
    <comment ref="I25" authorId="0" shapeId="0" xr:uid="{62C35C2A-F86A-451A-9DC4-A5FCEFA96EA1}">
      <text>
        <r>
          <rPr>
            <b/>
            <sz val="8"/>
            <color indexed="81"/>
            <rFont val="Tahoma"/>
            <family val="2"/>
            <charset val="238"/>
          </rPr>
          <t>Aktuální zůstatek úvěrů u MP po odečtení dospořování</t>
        </r>
      </text>
    </comment>
    <comment ref="I26" authorId="1" shapeId="0" xr:uid="{35463551-55A1-4A0A-834A-33BF39221DF8}">
      <text>
        <r>
          <rPr>
            <b/>
            <sz val="8"/>
            <color indexed="81"/>
            <rFont val="Tahoma"/>
            <family val="2"/>
            <charset val="238"/>
          </rPr>
          <t xml:space="preserve">U dvoučlenné domácnosti uvést limity za oba
</t>
        </r>
        <r>
          <rPr>
            <sz val="8"/>
            <color indexed="81"/>
            <rFont val="Tahoma"/>
            <family val="2"/>
            <charset val="238"/>
          </rPr>
          <t xml:space="preserve">
</t>
        </r>
      </text>
    </comment>
    <comment ref="I27" authorId="1" shapeId="0" xr:uid="{8A172A7A-4419-47B8-BB43-008677EDB953}">
      <text>
        <r>
          <rPr>
            <b/>
            <sz val="8"/>
            <color indexed="81"/>
            <rFont val="Tahoma"/>
            <family val="2"/>
            <charset val="238"/>
          </rPr>
          <t>U dvoučlenné domácnosti uvést limity za oba</t>
        </r>
        <r>
          <rPr>
            <sz val="8"/>
            <color indexed="81"/>
            <rFont val="Tahoma"/>
            <family val="2"/>
            <charset val="238"/>
          </rPr>
          <t xml:space="preserve">
</t>
        </r>
      </text>
    </comment>
    <comment ref="I34" authorId="1" shapeId="0" xr:uid="{217E43F7-28B7-43C4-981D-2E4BF12D346E}">
      <text>
        <r>
          <rPr>
            <b/>
            <sz val="8"/>
            <color indexed="81"/>
            <rFont val="Tahoma"/>
            <family val="2"/>
            <charset val="238"/>
          </rPr>
          <t>Hodnota spočítaná z detailního přehledu výdajů. Nesmí přesáhnout příjmy ponížené o životní minimum.</t>
        </r>
      </text>
    </comment>
    <comment ref="I42" authorId="1" shapeId="0" xr:uid="{96388AE5-8BD2-40DB-90B3-8E5B32A26829}">
      <text>
        <r>
          <rPr>
            <b/>
            <sz val="8"/>
            <color indexed="81"/>
            <rFont val="Tahoma"/>
            <family val="2"/>
            <charset val="238"/>
          </rPr>
          <t xml:space="preserve">ODEČTENÍ ZÁVAZKŮ- LIMITY, ZŮSTATKY ÚVĚRŮ,...
Společné závazky - </t>
        </r>
        <r>
          <rPr>
            <sz val="8"/>
            <color indexed="81"/>
            <rFont val="Tahoma"/>
            <family val="2"/>
            <charset val="238"/>
          </rPr>
          <t>Sečíst společné výše úvěrů či zůstatků:
                               + jiné úvěry MP, 
                               + závazky JPÚ zajištěné, 
                               + závazky JPÚ nezajištěné</t>
        </r>
        <r>
          <rPr>
            <b/>
            <sz val="8"/>
            <color indexed="81"/>
            <rFont val="Tahoma"/>
            <family val="2"/>
            <charset val="238"/>
          </rPr>
          <t xml:space="preserve">
Společné debety   - </t>
        </r>
        <r>
          <rPr>
            <sz val="8"/>
            <color indexed="81"/>
            <rFont val="Tahoma"/>
            <family val="2"/>
            <charset val="238"/>
          </rPr>
          <t>uvést společné limity na debety a kontokorenty</t>
        </r>
        <r>
          <rPr>
            <b/>
            <sz val="8"/>
            <color indexed="81"/>
            <rFont val="Tahoma"/>
            <family val="2"/>
            <charset val="238"/>
          </rPr>
          <t xml:space="preserve">
Společné limity KK - </t>
        </r>
        <r>
          <rPr>
            <sz val="8"/>
            <color indexed="81"/>
            <rFont val="Tahoma"/>
            <family val="2"/>
            <charset val="238"/>
          </rPr>
          <t>sečíst limity společných kreditních karet</t>
        </r>
      </text>
    </comment>
    <comment ref="I46" authorId="1" shapeId="0" xr:uid="{784DDCAE-2CC1-4D8B-BAB1-87DC272D908B}">
      <text>
        <r>
          <rPr>
            <b/>
            <sz val="8"/>
            <color indexed="81"/>
            <rFont val="Tahoma"/>
            <family val="2"/>
            <charset val="238"/>
          </rPr>
          <t xml:space="preserve">ODEČTENÍ ZÁVAZKŮ - VÝŠE SPLÁTEK
Společné závazky - </t>
        </r>
        <r>
          <rPr>
            <sz val="8"/>
            <color indexed="81"/>
            <rFont val="Tahoma"/>
            <family val="2"/>
            <charset val="238"/>
          </rPr>
          <t xml:space="preserve">Sečíst společné výše splátek úvěrů k odečtení pro DSTI:
                               + jiné splátky MP, 
                               + splátky mimo MP
</t>
        </r>
        <r>
          <rPr>
            <b/>
            <sz val="8"/>
            <color indexed="81"/>
            <rFont val="Tahoma"/>
            <family val="2"/>
            <charset val="238"/>
          </rPr>
          <t xml:space="preserve">
Společné debety   - </t>
        </r>
        <r>
          <rPr>
            <sz val="8"/>
            <color indexed="81"/>
            <rFont val="Tahoma"/>
            <family val="2"/>
            <charset val="238"/>
          </rPr>
          <t>Společné splátky debetů se spočtou automaticky</t>
        </r>
        <r>
          <rPr>
            <b/>
            <sz val="8"/>
            <color indexed="81"/>
            <rFont val="Tahoma"/>
            <family val="2"/>
            <charset val="238"/>
          </rPr>
          <t xml:space="preserve">
Společné limity KK - </t>
        </r>
        <r>
          <rPr>
            <sz val="8"/>
            <color indexed="81"/>
            <rFont val="Tahoma"/>
            <family val="2"/>
            <charset val="238"/>
          </rPr>
          <t>Společné splátky karet se spočtou automaticky</t>
        </r>
      </text>
    </comment>
    <comment ref="K48" authorId="2" shapeId="0" xr:uid="{47DC68D2-F917-495A-A997-19B243FD4DDA}">
      <text>
        <r>
          <rPr>
            <b/>
            <sz val="9"/>
            <color indexed="81"/>
            <rFont val="Tahoma"/>
            <family val="2"/>
            <charset val="238"/>
          </rPr>
          <t>Zbarvení buněk.</t>
        </r>
        <r>
          <rPr>
            <sz val="9"/>
            <color indexed="81"/>
            <rFont val="Tahoma"/>
            <family val="2"/>
            <charset val="238"/>
          </rPr>
          <t xml:space="preserve">
Buňky se zabarvují podle dosažených hodnot a definovaných intervalů.
</t>
        </r>
        <r>
          <rPr>
            <b/>
            <sz val="9"/>
            <color indexed="81"/>
            <rFont val="Tahoma"/>
            <family val="2"/>
            <charset val="238"/>
          </rPr>
          <t xml:space="preserve">Zelená = </t>
        </r>
        <r>
          <rPr>
            <sz val="9"/>
            <color indexed="81"/>
            <rFont val="Tahoma"/>
            <family val="2"/>
            <charset val="238"/>
          </rPr>
          <t>Standardní postup.</t>
        </r>
        <r>
          <rPr>
            <b/>
            <sz val="9"/>
            <color indexed="81"/>
            <rFont val="Tahoma"/>
            <family val="2"/>
            <charset val="238"/>
          </rPr>
          <t xml:space="preserve">
Žlutá = </t>
        </r>
        <r>
          <rPr>
            <sz val="9"/>
            <color indexed="81"/>
            <rFont val="Tahoma"/>
            <family val="2"/>
            <charset val="238"/>
          </rPr>
          <t>Nutno posoudit zvlášť obezřetně a akceptaci hodnoty daného ukazatele v úvěrovém návrhu okomentovat.</t>
        </r>
        <r>
          <rPr>
            <b/>
            <sz val="9"/>
            <color indexed="81"/>
            <rFont val="Tahoma"/>
            <family val="2"/>
            <charset val="238"/>
          </rPr>
          <t xml:space="preserve">
Červená = </t>
        </r>
        <r>
          <rPr>
            <sz val="9"/>
            <color indexed="81"/>
            <rFont val="Tahoma"/>
            <family val="2"/>
            <charset val="238"/>
          </rPr>
          <t>Překročen regulatorní limit, schvalování možné jedině v režimu IPR.</t>
        </r>
        <r>
          <rPr>
            <b/>
            <sz val="9"/>
            <color indexed="81"/>
            <rFont val="Tahoma"/>
            <family val="2"/>
            <charset val="238"/>
          </rPr>
          <t xml:space="preserve">
</t>
        </r>
      </text>
    </comment>
    <comment ref="I50" authorId="1" shapeId="0" xr:uid="{6D556392-EB78-4A8F-B01A-4E54D24557DA}">
      <text>
        <r>
          <rPr>
            <b/>
            <sz val="8"/>
            <color indexed="81"/>
            <rFont val="Tahoma"/>
            <family val="2"/>
            <charset val="238"/>
          </rPr>
          <t xml:space="preserve">DTI - </t>
        </r>
        <r>
          <rPr>
            <sz val="8"/>
            <color indexed="81"/>
            <rFont val="Tahoma"/>
            <family val="2"/>
            <charset val="238"/>
          </rPr>
          <t>kolik ročních příjmů činí výše úvěru</t>
        </r>
      </text>
    </comment>
    <comment ref="I51" authorId="1" shapeId="0" xr:uid="{2E5FC3E5-F5EC-4F6F-8E40-3731379549E9}">
      <text>
        <r>
          <rPr>
            <b/>
            <sz val="8"/>
            <color indexed="81"/>
            <rFont val="Tahoma"/>
            <family val="2"/>
            <charset val="238"/>
          </rPr>
          <t xml:space="preserve">DSTI - </t>
        </r>
        <r>
          <rPr>
            <sz val="8"/>
            <color indexed="81"/>
            <rFont val="Tahoma"/>
            <family val="2"/>
            <charset val="238"/>
          </rPr>
          <t>kolik % měsíčního příjmu
činí splátka úvěru</t>
        </r>
      </text>
    </comment>
    <comment ref="I52" authorId="1" shapeId="0" xr:uid="{BFBE36D6-BBC6-46C7-9F8C-F1A62F78C316}">
      <text>
        <r>
          <rPr>
            <b/>
            <sz val="8"/>
            <color indexed="81"/>
            <rFont val="Tahoma"/>
            <family val="2"/>
            <charset val="238"/>
          </rPr>
          <t xml:space="preserve">DSTI - </t>
        </r>
        <r>
          <rPr>
            <sz val="8"/>
            <color indexed="81"/>
            <rFont val="Tahoma"/>
            <family val="2"/>
            <charset val="238"/>
          </rPr>
          <t>kolik % měsíčního příjmu
činí splátka úvěru při stresové úrokové sazbě.</t>
        </r>
      </text>
    </comment>
    <comment ref="M53" authorId="2" shapeId="0" xr:uid="{F98D0935-6016-4FB3-AACE-5958D8003FEE}">
      <text>
        <r>
          <rPr>
            <sz val="9"/>
            <color indexed="81"/>
            <rFont val="Tahoma"/>
            <family val="2"/>
            <charset val="238"/>
          </rPr>
          <t>Pozor, nad 50% potřeba zohlednit i AR a jestli je/není POH</t>
        </r>
      </text>
    </comment>
    <comment ref="I54" authorId="1" shapeId="0" xr:uid="{C08806FB-086A-408F-9709-F9F819D9CC9B}">
      <text>
        <r>
          <rPr>
            <b/>
            <sz val="8"/>
            <color indexed="81"/>
            <rFont val="Tahoma"/>
            <family val="2"/>
            <charset val="238"/>
          </rPr>
          <t>Text pro vložení do termínovníku.
Spočítané částky jsou reportovány do ČNB</t>
        </r>
      </text>
    </comment>
    <comment ref="M57" authorId="2" shapeId="0" xr:uid="{E781E864-273A-4821-9020-DC7E3B55FC37}">
      <text>
        <r>
          <rPr>
            <sz val="9"/>
            <color indexed="81"/>
            <rFont val="Tahoma"/>
            <family val="2"/>
            <charset val="238"/>
          </rPr>
          <t>Pozor, nad 50% potřeba zohlednit i AR a jestli je/není POH</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Martin Kocurek</author>
  </authors>
  <commentList>
    <comment ref="E11" authorId="0" shapeId="0" xr:uid="{08910E43-829E-4A63-A197-B0876A280B4F}">
      <text>
        <r>
          <rPr>
            <b/>
            <sz val="8"/>
            <color indexed="81"/>
            <rFont val="Tahoma"/>
            <family val="2"/>
            <charset val="238"/>
          </rPr>
          <t xml:space="preserve">Příjmy - existenční minimum - ostatní výdaje - rezerva (10% z příjmů. Minimálně 3100 Kč na domácnost.) &lt; 0 ... klienti jsou nebonitní;
Příjmy - existenční minimum - ostatní výdaje - rezerva (10% z příjmů. Minimálně 3100 Kč na domácnost.) &gt; 0 ... klienti jsou bonitní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Martin Kocurek</author>
  </authors>
  <commentList>
    <comment ref="I1" authorId="0" shapeId="0" xr:uid="{00000000-0006-0000-0200-000001000000}">
      <text>
        <r>
          <rPr>
            <b/>
            <sz val="8"/>
            <color indexed="81"/>
            <rFont val="Tahoma"/>
            <family val="2"/>
            <charset val="238"/>
          </rPr>
          <t>Vyplňte částky a hodnoty v šedých polích.
V případě více domácností zvolte
 Domácnost 2 "ANO" nebo
 Domácnost 3 "ANO" 
pro její zahrnutí do výpočtu celkového 
DTI a DSTI přes všechny účastníky úvěru</t>
        </r>
      </text>
    </comment>
    <comment ref="I12" authorId="0" shapeId="0" xr:uid="{00000000-0006-0000-0200-000002000000}">
      <text>
        <r>
          <rPr>
            <b/>
            <sz val="8"/>
            <color indexed="81"/>
            <rFont val="Tahoma"/>
            <family val="2"/>
            <charset val="238"/>
          </rPr>
          <t xml:space="preserve">Zadávejte ve stejném formátu jaký je ve SB a předselekci. 
</t>
        </r>
      </text>
    </comment>
    <comment ref="I13" authorId="0" shapeId="0" xr:uid="{00000000-0006-0000-0200-000003000000}">
      <text>
        <r>
          <rPr>
            <b/>
            <sz val="8"/>
            <color indexed="81"/>
            <rFont val="Tahoma"/>
            <family val="2"/>
            <charset val="238"/>
          </rPr>
          <t>Zadávejte ve stejném formátu jaký je v SB a předselekci, tj v procentech s přesností na dvě desetinná místa</t>
        </r>
      </text>
    </comment>
  </commentList>
</comments>
</file>

<file path=xl/sharedStrings.xml><?xml version="1.0" encoding="utf-8"?>
<sst xmlns="http://schemas.openxmlformats.org/spreadsheetml/2006/main" count="352" uniqueCount="185">
  <si>
    <t>Nápověda</t>
  </si>
  <si>
    <t>Jméno klienta</t>
  </si>
  <si>
    <t>Číslo smlouvy úvěru</t>
  </si>
  <si>
    <t xml:space="preserve">Výše úvěru  </t>
  </si>
  <si>
    <t>Úroková sazba</t>
  </si>
  <si>
    <t xml:space="preserve">Měsíční splátka vč. Dospořování  </t>
  </si>
  <si>
    <t>Fixace (let)</t>
  </si>
  <si>
    <t>Domácnost 1</t>
  </si>
  <si>
    <t>Domácnost 2</t>
  </si>
  <si>
    <t>Domácnost 3</t>
  </si>
  <si>
    <t>Zahrnout?</t>
  </si>
  <si>
    <t>ANO</t>
  </si>
  <si>
    <t>NE</t>
  </si>
  <si>
    <t>Příjmy celkem</t>
  </si>
  <si>
    <t>Jiné splátky MP</t>
  </si>
  <si>
    <t>?</t>
  </si>
  <si>
    <t>Splátky mimo MP</t>
  </si>
  <si>
    <t>Jiné úvěry MP</t>
  </si>
  <si>
    <t>Limity karty</t>
  </si>
  <si>
    <t>Limity debety</t>
  </si>
  <si>
    <t>Závazky JPÚ zajištěné</t>
  </si>
  <si>
    <t>Závazky JPÚ nezajištěné</t>
  </si>
  <si>
    <t>Chybné zadání</t>
  </si>
  <si>
    <t>Ostatní úvěry (D) celkem</t>
  </si>
  <si>
    <t>Ostatní splátky (DS) celkem</t>
  </si>
  <si>
    <t>DTI</t>
  </si>
  <si>
    <t>DSTI</t>
  </si>
  <si>
    <t>DTI CELKOVÉ</t>
  </si>
  <si>
    <t>DSTI CELKOVÉ</t>
  </si>
  <si>
    <t xml:space="preserve">Jméno klienta  </t>
  </si>
  <si>
    <t xml:space="preserve">Číslo smlouvy úvěru  </t>
  </si>
  <si>
    <t>Zahrnout ?</t>
  </si>
  <si>
    <t>Kontrola zadání</t>
  </si>
  <si>
    <t xml:space="preserve">DTI CELKOVÉ  </t>
  </si>
  <si>
    <t xml:space="preserve">DSTI CELKOVÉ  </t>
  </si>
  <si>
    <t>KALKULAČKA SIMULOVANÉHO NÁRŮSTU SAZEB</t>
  </si>
  <si>
    <t>Měsíc</t>
  </si>
  <si>
    <t>Počáteční jistina</t>
  </si>
  <si>
    <t>splátka</t>
  </si>
  <si>
    <t>jistina</t>
  </si>
  <si>
    <t>úrok</t>
  </si>
  <si>
    <t>nová jistina</t>
  </si>
  <si>
    <t>Volné prostředky</t>
  </si>
  <si>
    <t>Rezerva</t>
  </si>
  <si>
    <t>Odklad dospořování</t>
  </si>
  <si>
    <t>Navýšení splátky (při 2% šoku)</t>
  </si>
  <si>
    <t>Fixace 
(let)</t>
  </si>
  <si>
    <t>Odolnost vůči úrokovému stresu</t>
  </si>
  <si>
    <t>Volné zdroje po navýšení</t>
  </si>
  <si>
    <t>MAT</t>
  </si>
  <si>
    <t>Měsíční dospořování</t>
  </si>
  <si>
    <t>Dospořování během fixace</t>
  </si>
  <si>
    <t>Státní podpora</t>
  </si>
  <si>
    <t>Vedení účtu</t>
  </si>
  <si>
    <t>Jistina po fixaci</t>
  </si>
  <si>
    <t>Jistina po fix spočít</t>
  </si>
  <si>
    <t>200bp splatka</t>
  </si>
  <si>
    <t>Navýšení nové</t>
  </si>
  <si>
    <t>Navýšení staré</t>
  </si>
  <si>
    <t xml:space="preserve">                                  KALKULAČKA SIMULOVANÉHO NÁRŮSTU SAZEB </t>
  </si>
  <si>
    <t>SPLACENI PO ZVYSENI</t>
  </si>
  <si>
    <t>&lt;-- kontrola vyplněné jméno</t>
  </si>
  <si>
    <t>jistina (dospořování)</t>
  </si>
  <si>
    <t xml:space="preserve">Číslo úvěru  </t>
  </si>
  <si>
    <t>&lt;-- kontrola vyplněné číslo úvěru</t>
  </si>
  <si>
    <t>Navýšení</t>
  </si>
  <si>
    <t>Výše úvěru (riziko)</t>
  </si>
  <si>
    <t>&lt;-- kontrola příliš nízké splátky</t>
  </si>
  <si>
    <t>&lt;-- kontrola vyplněné volné prostředky</t>
  </si>
  <si>
    <t>&lt;-- kontrola rezervy</t>
  </si>
  <si>
    <t>Nebude se používat, nechat nulu</t>
  </si>
  <si>
    <t>SKRÝT ŘÁDEK</t>
  </si>
  <si>
    <t>MATURITA Dopočítaná</t>
  </si>
  <si>
    <t>Jistina po fixaci (PKU)</t>
  </si>
  <si>
    <t>Jistina po fix spočít.</t>
  </si>
  <si>
    <t>Navýšení 2</t>
  </si>
  <si>
    <t>Fixace  (let)</t>
  </si>
  <si>
    <t>&lt;-- kontrola fixace &gt; splatnost</t>
  </si>
  <si>
    <t>Sazba</t>
  </si>
  <si>
    <t>Předhypoteční úvěr</t>
  </si>
  <si>
    <t>Volné zdroje před zvýšením</t>
  </si>
  <si>
    <t>Navýšení splátky při úrokovém šoku</t>
  </si>
  <si>
    <t>Volné zdroje po zvýšení</t>
  </si>
  <si>
    <t>&lt;-- kontrola souhrnná</t>
  </si>
  <si>
    <t>Parametr</t>
  </si>
  <si>
    <t>Hodnota</t>
  </si>
  <si>
    <t>Komentář</t>
  </si>
  <si>
    <t>Minimální výše úvěru</t>
  </si>
  <si>
    <t>Pro kontrolu zadání</t>
  </si>
  <si>
    <t>Maximální výše úvěru</t>
  </si>
  <si>
    <t>Minimální výše splátky</t>
  </si>
  <si>
    <t>Maximální výše splátky</t>
  </si>
  <si>
    <t>Minimální DTI</t>
  </si>
  <si>
    <t>Maximální DTI</t>
  </si>
  <si>
    <t>Minimální DSTI</t>
  </si>
  <si>
    <t>Maximální DSTI</t>
  </si>
  <si>
    <t>Minimální příjem</t>
  </si>
  <si>
    <t>Maximální příjem</t>
  </si>
  <si>
    <t>Korekce zaokrouhlování</t>
  </si>
  <si>
    <t>Minimální sazba</t>
  </si>
  <si>
    <t>Maximální sazba</t>
  </si>
  <si>
    <t>Maximální splatnost</t>
  </si>
  <si>
    <t>%</t>
  </si>
  <si>
    <t>roku</t>
  </si>
  <si>
    <t>roků</t>
  </si>
  <si>
    <t>Společné jiné splátky MP + JPU</t>
  </si>
  <si>
    <t>Odečtení společných závazků</t>
  </si>
  <si>
    <t>Termínovník 356</t>
  </si>
  <si>
    <t>MP</t>
  </si>
  <si>
    <t>JPU zajištěné</t>
  </si>
  <si>
    <t>JPU nezajištěné</t>
  </si>
  <si>
    <t>VÝSLEDEK</t>
  </si>
  <si>
    <t xml:space="preserve">               KALKULAČKA DTI/DSTI NAD VŠEMI ÚČASTNÍKY ÚVĚRU</t>
  </si>
  <si>
    <t>[1+(US+SP)/12]^n</t>
  </si>
  <si>
    <t>US + SP</t>
  </si>
  <si>
    <t>US</t>
  </si>
  <si>
    <t>US/12</t>
  </si>
  <si>
    <t>(US+SP)/12</t>
  </si>
  <si>
    <t>n</t>
  </si>
  <si>
    <t>[1+US/12]^n</t>
  </si>
  <si>
    <t>čitatel</t>
  </si>
  <si>
    <t>jmenovatel</t>
  </si>
  <si>
    <t>poměr navýšení</t>
  </si>
  <si>
    <t>Vzorec implementovaný ve SB, při použití fixace</t>
  </si>
  <si>
    <t>Po fixaci</t>
  </si>
  <si>
    <t>===================================</t>
  </si>
  <si>
    <t>Navýšení splátky</t>
  </si>
  <si>
    <t>SB</t>
  </si>
  <si>
    <t>Bez fixace</t>
  </si>
  <si>
    <t>Limit ČNB DSTI</t>
  </si>
  <si>
    <t>Limit ČNB DTI</t>
  </si>
  <si>
    <t>Dluhoš MOUDRÝ</t>
  </si>
  <si>
    <t>Ostatní úvěry celkem</t>
  </si>
  <si>
    <t>Ostatní splátky celkem</t>
  </si>
  <si>
    <t>Limit</t>
  </si>
  <si>
    <t>Společné debety -</t>
  </si>
  <si>
    <t>Společné KK -</t>
  </si>
  <si>
    <t>Zůstatky úvěrů</t>
  </si>
  <si>
    <t>Měsíční splátky</t>
  </si>
  <si>
    <t>Kontroly vstupů</t>
  </si>
  <si>
    <t>Životní minimum</t>
  </si>
  <si>
    <t>Hodnota ČNB DTI žlutý</t>
  </si>
  <si>
    <t>Hodnota ČNB DSTI žlutá</t>
  </si>
  <si>
    <t>Používá se pro podmíněné formátování. Překročení zmamená červenou barvu</t>
  </si>
  <si>
    <t>Používá se pro podmíněné formátování. Dosažení znamená žlutou barvu</t>
  </si>
  <si>
    <t>Pro kontrolu vstupů. [Ostatní splátky celkem]+[Životní minimum]&lt;=[Příjmy celkem] u každé domácnosti</t>
  </si>
  <si>
    <t>Limit ČNB DSTI jednoduchá</t>
  </si>
  <si>
    <t>Limit ČNB DTI jednoduchá</t>
  </si>
  <si>
    <t>Starší nad 36 let</t>
  </si>
  <si>
    <t>US + SP do max PDÚ</t>
  </si>
  <si>
    <t>DSTI CELKOVÉ STRESOVÉ</t>
  </si>
  <si>
    <t>Požadovaná splatnost</t>
  </si>
  <si>
    <t>Měsíční splátka alt.</t>
  </si>
  <si>
    <t>Vzorec implementovaný ve SB, počítám při použití fixace</t>
  </si>
  <si>
    <t>Úrok USS max</t>
  </si>
  <si>
    <t>Mladí do 36 let</t>
  </si>
  <si>
    <t>Limity</t>
  </si>
  <si>
    <t>Zelená</t>
  </si>
  <si>
    <t>Žlutá</t>
  </si>
  <si>
    <t>Červená</t>
  </si>
  <si>
    <t>&lt;= 8</t>
  </si>
  <si>
    <t>&lt;= 40 %</t>
  </si>
  <si>
    <t>Metoda volných prostředků výpočet:</t>
  </si>
  <si>
    <t>Čistý měsíční příjem domácnosti klienta + příjem domácnosti spoludlužníka</t>
  </si>
  <si>
    <t>Existenční minimum (domácnosti dl.) + Existenční minimum (domácnosti spoludl.)</t>
  </si>
  <si>
    <t>Splátka požadovaného úvěru</t>
  </si>
  <si>
    <t>Celková rezerva za domácnost klienta + celková rezerva za domácnost spoludlužníka</t>
  </si>
  <si>
    <t>Celkem</t>
  </si>
  <si>
    <t>Dlužník</t>
  </si>
  <si>
    <t>Spoludlužník</t>
  </si>
  <si>
    <t>Celkem:</t>
  </si>
  <si>
    <t>Ostatní povinné výdaje včetně splátek všech závazků mimo požadovaný úvěr</t>
  </si>
  <si>
    <t>40 - 60 %</t>
  </si>
  <si>
    <t>&gt; 60 %</t>
  </si>
  <si>
    <t>&gt; 8</t>
  </si>
  <si>
    <t>Maximální splatnost (M)</t>
  </si>
  <si>
    <t>34 let jako A15</t>
  </si>
  <si>
    <t>Spočítaná splatnost (měsíce)</t>
  </si>
  <si>
    <t>Minimální rezerva</t>
  </si>
  <si>
    <t>- Pokud hodnoty jsou výrazně vyšší než 30 let nebo nižší než 2 roky, objeví se upozornění.</t>
  </si>
  <si>
    <t xml:space="preserve">- Oproti SB se může mírně lišit. Pokud je rozdíl oproti SB vyšší, může to znamenat např. že jste v poli výši úvěru nezohlednili zůstatek na dospořování. </t>
  </si>
  <si>
    <t xml:space="preserve">Komentáře: - Zde je spočteno, za kolik let bude úvěr splacen při zadané výši úvěru, sazbě a splátce. </t>
  </si>
  <si>
    <t>Budoucí splátka na ÚSS</t>
  </si>
  <si>
    <t>Do splacení dle SB (měsíce)</t>
  </si>
  <si>
    <t>10% z příjmů Minimálně 2000 Kč na domácnost. Při navýšení na minimum se poníží volné prostředky. Případně automaticky volné zdroje.
Minimálně 2000 Kč na domácnost. Při navýšení na minimum se poníží volné prostředky. Případně automaticky volné zdroje.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</si>
</sst>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4" formatCode="_-* #,##0.00\ &quot;Kč&quot;_-;\-* #,##0.00\ &quot;Kč&quot;_-;_-* &quot;-&quot;??\ &quot;Kč&quot;_-;_-@_-"/>
    <numFmt numFmtId="164" formatCode="_-* #,##0.00\ _K_č_-;\-* #,##0.00\ _K_č_-;_-* &quot;-&quot;??\ _K_č_-;_-@_-"/>
    <numFmt numFmtId="165" formatCode="_-* #,##0.0\ &quot;Kč&quot;_-;\-* #,##0.0\ &quot;Kč&quot;_-;_-* &quot;-&quot;??\ &quot;Kč&quot;_-;_-@_-"/>
    <numFmt numFmtId="166" formatCode="_-* #,##0\ &quot;Kč&quot;_-;\-* #,##0\ &quot;Kč&quot;_-;_-* &quot;-&quot;??\ &quot;Kč&quot;_-;_-@_-"/>
    <numFmt numFmtId="167" formatCode="_-* #,##0.0\ &quot;Kč&quot;_-;\-* #,##0.0\ &quot;Kč&quot;_-;_-* &quot;-&quot;?\ &quot;Kč&quot;_-;_-@_-"/>
    <numFmt numFmtId="168" formatCode="_-* #,##0\ _K_č_-;\-* #,##0\ _K_č_-;_-* &quot;-&quot;??\ _K_č_-;_-@_-"/>
    <numFmt numFmtId="169" formatCode="_-* #,##0\ &quot;Kč&quot;_-;\-* #,##0\ &quot;Kč&quot;_-;_-* &quot;-&quot;?\ &quot;Kč&quot;_-;_-@_-"/>
    <numFmt numFmtId="170" formatCode="#,##0.0"/>
    <numFmt numFmtId="171" formatCode="0,000,000,000"/>
    <numFmt numFmtId="172" formatCode="0.000"/>
    <numFmt numFmtId="173" formatCode="0.0000"/>
    <numFmt numFmtId="174" formatCode="#,##0.0\ &quot;Kč&quot;"/>
  </numFmts>
  <fonts count="22" x14ac:knownFonts="1">
    <font>
      <sz val="11"/>
      <color theme="1"/>
      <name val="Calibri"/>
      <family val="2"/>
      <charset val="238"/>
      <scheme val="minor"/>
    </font>
    <font>
      <sz val="11"/>
      <color theme="1"/>
      <name val="Calibri"/>
      <family val="2"/>
      <charset val="238"/>
      <scheme val="minor"/>
    </font>
    <font>
      <b/>
      <sz val="11"/>
      <color theme="1"/>
      <name val="Calibri"/>
      <family val="2"/>
      <charset val="238"/>
      <scheme val="minor"/>
    </font>
    <font>
      <sz val="11"/>
      <color theme="0" tint="-4.9989318521683403E-2"/>
      <name val="Calibri"/>
      <family val="2"/>
      <charset val="238"/>
      <scheme val="minor"/>
    </font>
    <font>
      <b/>
      <sz val="12"/>
      <color rgb="FF009ED6"/>
      <name val="Calibri"/>
      <family val="2"/>
      <charset val="238"/>
      <scheme val="minor"/>
    </font>
    <font>
      <sz val="12"/>
      <color rgb="FF009ED6"/>
      <name val="Calibri"/>
      <family val="2"/>
      <charset val="238"/>
      <scheme val="minor"/>
    </font>
    <font>
      <b/>
      <sz val="11"/>
      <color rgb="FFC00000"/>
      <name val="Calibri"/>
      <family val="2"/>
      <charset val="238"/>
      <scheme val="minor"/>
    </font>
    <font>
      <b/>
      <sz val="12"/>
      <color rgb="FF0070C0"/>
      <name val="Calibri"/>
      <family val="2"/>
      <charset val="238"/>
      <scheme val="minor"/>
    </font>
    <font>
      <b/>
      <sz val="8"/>
      <color indexed="81"/>
      <name val="Tahoma"/>
      <family val="2"/>
      <charset val="238"/>
    </font>
    <font>
      <sz val="11"/>
      <name val="Calibri"/>
      <family val="2"/>
      <charset val="238"/>
      <scheme val="minor"/>
    </font>
    <font>
      <b/>
      <sz val="11"/>
      <name val="Calibri"/>
      <family val="2"/>
      <charset val="238"/>
      <scheme val="minor"/>
    </font>
    <font>
      <b/>
      <sz val="11"/>
      <color theme="0" tint="-4.9989318521683403E-2"/>
      <name val="Calibri"/>
      <family val="2"/>
      <charset val="238"/>
      <scheme val="minor"/>
    </font>
    <font>
      <sz val="11"/>
      <color theme="2" tint="-0.249977111117893"/>
      <name val="Calibri"/>
      <family val="2"/>
      <charset val="238"/>
      <scheme val="minor"/>
    </font>
    <font>
      <b/>
      <sz val="11"/>
      <color theme="2" tint="-0.249977111117893"/>
      <name val="Calibri"/>
      <family val="2"/>
      <charset val="238"/>
      <scheme val="minor"/>
    </font>
    <font>
      <b/>
      <sz val="11"/>
      <color theme="9" tint="-0.249977111117893"/>
      <name val="Calibri"/>
      <family val="2"/>
      <charset val="238"/>
      <scheme val="minor"/>
    </font>
    <font>
      <sz val="8"/>
      <color indexed="81"/>
      <name val="Tahoma"/>
      <family val="2"/>
      <charset val="238"/>
    </font>
    <font>
      <b/>
      <sz val="12"/>
      <color rgb="FF0070C0"/>
      <name val="Arial Black"/>
      <family val="2"/>
      <charset val="238"/>
    </font>
    <font>
      <sz val="9"/>
      <color indexed="81"/>
      <name val="Tahoma"/>
      <family val="2"/>
      <charset val="238"/>
    </font>
    <font>
      <sz val="11"/>
      <color rgb="FFFF0000"/>
      <name val="Calibri"/>
      <family val="2"/>
      <charset val="238"/>
      <scheme val="minor"/>
    </font>
    <font>
      <b/>
      <sz val="11"/>
      <color rgb="FFFF0000"/>
      <name val="Calibri"/>
      <family val="2"/>
      <charset val="238"/>
      <scheme val="minor"/>
    </font>
    <font>
      <b/>
      <sz val="9"/>
      <color indexed="81"/>
      <name val="Tahoma"/>
      <family val="2"/>
      <charset val="238"/>
    </font>
    <font>
      <sz val="11"/>
      <color theme="0" tint="-0.499984740745262"/>
      <name val="Calibri"/>
      <family val="2"/>
      <charset val="238"/>
      <scheme val="minor"/>
    </font>
  </fonts>
  <fills count="16">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rgb="FF00FFFF"/>
        <bgColor indexed="64"/>
      </patternFill>
    </fill>
    <fill>
      <patternFill patternType="solid">
        <fgColor rgb="FFB3FFFF"/>
        <bgColor indexed="64"/>
      </patternFill>
    </fill>
    <fill>
      <patternFill patternType="solid">
        <fgColor rgb="FFD2F1F2"/>
        <bgColor indexed="64"/>
      </patternFill>
    </fill>
    <fill>
      <patternFill patternType="solid">
        <fgColor theme="4" tint="0.39997558519241921"/>
        <bgColor indexed="64"/>
      </patternFill>
    </fill>
    <fill>
      <patternFill patternType="solid">
        <fgColor rgb="FF66FFFF"/>
        <bgColor indexed="64"/>
      </patternFill>
    </fill>
    <fill>
      <patternFill patternType="solid">
        <fgColor theme="4" tint="0.59999389629810485"/>
        <bgColor indexed="64"/>
      </patternFill>
    </fill>
    <fill>
      <patternFill patternType="solid">
        <fgColor rgb="FF009ED6"/>
        <bgColor indexed="64"/>
      </patternFill>
    </fill>
    <fill>
      <patternFill patternType="solid">
        <fgColor theme="2"/>
        <bgColor indexed="64"/>
      </patternFill>
    </fill>
    <fill>
      <patternFill patternType="solid">
        <fgColor theme="0"/>
        <bgColor indexed="64"/>
      </patternFill>
    </fill>
    <fill>
      <patternFill patternType="solid">
        <fgColor rgb="FFFFC000"/>
        <bgColor indexed="64"/>
      </patternFill>
    </fill>
    <fill>
      <patternFill patternType="solid">
        <fgColor rgb="FFFFFF00"/>
        <bgColor indexed="64"/>
      </patternFill>
    </fill>
    <fill>
      <patternFill patternType="solid">
        <fgColor theme="5" tint="0.59999389629810485"/>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
    <xf numFmtId="0" fontId="0" fillId="0" borderId="0"/>
    <xf numFmtId="164"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178">
    <xf numFmtId="0" fontId="0" fillId="0" borderId="0" xfId="0"/>
    <xf numFmtId="0" fontId="0" fillId="2" borderId="0" xfId="0" applyFill="1"/>
    <xf numFmtId="0" fontId="0" fillId="2" borderId="0" xfId="0" applyFill="1" applyAlignment="1">
      <alignment horizontal="center"/>
    </xf>
    <xf numFmtId="0" fontId="2" fillId="2" borderId="0" xfId="0" applyFont="1" applyFill="1" applyAlignment="1">
      <alignment horizontal="center"/>
    </xf>
    <xf numFmtId="0" fontId="2" fillId="2" borderId="0" xfId="0" applyFont="1" applyFill="1" applyAlignment="1"/>
    <xf numFmtId="0" fontId="0" fillId="2" borderId="0" xfId="0" applyFill="1" applyAlignment="1">
      <alignment horizontal="right"/>
    </xf>
    <xf numFmtId="0" fontId="0" fillId="2" borderId="0" xfId="0" applyFill="1" applyAlignment="1">
      <alignment horizontal="left"/>
    </xf>
    <xf numFmtId="167" fontId="0" fillId="2" borderId="0" xfId="0" applyNumberFormat="1" applyFill="1" applyAlignment="1">
      <alignment horizontal="center"/>
    </xf>
    <xf numFmtId="0" fontId="3" fillId="2" borderId="0" xfId="0" applyFont="1" applyFill="1" applyAlignment="1">
      <alignment horizontal="center"/>
    </xf>
    <xf numFmtId="0" fontId="3" fillId="2" borderId="0" xfId="0" applyFont="1" applyFill="1"/>
    <xf numFmtId="0" fontId="5" fillId="2" borderId="0" xfId="0" applyFont="1" applyFill="1"/>
    <xf numFmtId="2" fontId="2" fillId="4" borderId="0" xfId="0" applyNumberFormat="1" applyFont="1" applyFill="1" applyAlignment="1">
      <alignment horizontal="center"/>
    </xf>
    <xf numFmtId="2" fontId="0" fillId="3" borderId="0" xfId="2" applyNumberFormat="1" applyFont="1" applyFill="1" applyAlignment="1" applyProtection="1">
      <alignment horizontal="center"/>
      <protection locked="0"/>
    </xf>
    <xf numFmtId="0" fontId="0" fillId="3" borderId="0" xfId="0" applyFill="1" applyAlignment="1" applyProtection="1">
      <alignment horizontal="center"/>
      <protection locked="0"/>
    </xf>
    <xf numFmtId="165" fontId="0" fillId="3" borderId="0" xfId="2" applyNumberFormat="1" applyFont="1" applyFill="1" applyAlignment="1" applyProtection="1">
      <alignment horizontal="center"/>
      <protection locked="0"/>
    </xf>
    <xf numFmtId="0" fontId="4" fillId="2" borderId="0" xfId="0" applyFont="1" applyFill="1" applyAlignment="1" applyProtection="1">
      <alignment horizontal="center"/>
      <protection locked="0"/>
    </xf>
    <xf numFmtId="2" fontId="2" fillId="2" borderId="0" xfId="0" applyNumberFormat="1" applyFont="1" applyFill="1" applyAlignment="1">
      <alignment horizontal="center"/>
    </xf>
    <xf numFmtId="166" fontId="0" fillId="2" borderId="0" xfId="0" applyNumberFormat="1" applyFill="1" applyAlignment="1">
      <alignment horizontal="center"/>
    </xf>
    <xf numFmtId="169" fontId="0" fillId="2" borderId="0" xfId="0" applyNumberFormat="1" applyFill="1" applyAlignment="1">
      <alignment horizontal="center"/>
    </xf>
    <xf numFmtId="2" fontId="2" fillId="5" borderId="0" xfId="0" applyNumberFormat="1" applyFont="1" applyFill="1" applyAlignment="1">
      <alignment horizontal="center"/>
    </xf>
    <xf numFmtId="170" fontId="0" fillId="2" borderId="1" xfId="0" applyNumberFormat="1" applyFill="1" applyBorder="1"/>
    <xf numFmtId="10" fontId="0" fillId="3" borderId="0" xfId="3" applyNumberFormat="1" applyFont="1" applyFill="1" applyAlignment="1" applyProtection="1">
      <alignment horizontal="right"/>
      <protection locked="0"/>
    </xf>
    <xf numFmtId="0" fontId="3" fillId="2" borderId="0" xfId="0" applyFont="1" applyFill="1" applyAlignment="1" applyProtection="1">
      <alignment horizontal="center"/>
    </xf>
    <xf numFmtId="0" fontId="6" fillId="2" borderId="0" xfId="0" applyFont="1" applyFill="1"/>
    <xf numFmtId="0" fontId="2" fillId="2" borderId="2" xfId="0" applyFont="1" applyFill="1" applyBorder="1" applyAlignment="1">
      <alignment wrapText="1"/>
    </xf>
    <xf numFmtId="0" fontId="2" fillId="3" borderId="0" xfId="0" applyFont="1" applyFill="1" applyAlignment="1">
      <alignment horizontal="right"/>
    </xf>
    <xf numFmtId="0" fontId="2" fillId="2" borderId="0" xfId="0" applyFont="1" applyFill="1" applyAlignment="1">
      <alignment horizontal="left"/>
    </xf>
    <xf numFmtId="0" fontId="0" fillId="2" borderId="1" xfId="0" applyFill="1" applyBorder="1"/>
    <xf numFmtId="0" fontId="2" fillId="2" borderId="0" xfId="0" applyFont="1" applyFill="1" applyAlignment="1">
      <alignment horizontal="center" wrapText="1"/>
    </xf>
    <xf numFmtId="0" fontId="2" fillId="2" borderId="2" xfId="0" applyFont="1" applyFill="1" applyBorder="1" applyAlignment="1">
      <alignment horizontal="center" wrapText="1"/>
    </xf>
    <xf numFmtId="0" fontId="2" fillId="2" borderId="0" xfId="0" applyFont="1" applyFill="1" applyAlignment="1">
      <alignment horizontal="center" vertical="center" wrapText="1"/>
    </xf>
    <xf numFmtId="166" fontId="0" fillId="2" borderId="0" xfId="0" applyNumberFormat="1" applyFill="1"/>
    <xf numFmtId="0" fontId="0" fillId="0" borderId="0" xfId="0" applyAlignment="1">
      <alignment horizontal="center"/>
    </xf>
    <xf numFmtId="166" fontId="0" fillId="0" borderId="0" xfId="0" applyNumberFormat="1"/>
    <xf numFmtId="10" fontId="0" fillId="3" borderId="0" xfId="0" applyNumberFormat="1" applyFill="1" applyAlignment="1" applyProtection="1">
      <alignment horizontal="center"/>
      <protection locked="0"/>
    </xf>
    <xf numFmtId="166" fontId="2" fillId="2" borderId="0" xfId="0" applyNumberFormat="1" applyFont="1" applyFill="1"/>
    <xf numFmtId="0" fontId="2" fillId="2" borderId="0" xfId="0" applyFont="1" applyFill="1" applyAlignment="1" applyProtection="1">
      <alignment horizontal="right"/>
    </xf>
    <xf numFmtId="0" fontId="0" fillId="2" borderId="0" xfId="0" applyFill="1" applyProtection="1"/>
    <xf numFmtId="0" fontId="0" fillId="7" borderId="0" xfId="0" applyFill="1" applyAlignment="1">
      <alignment horizontal="center" vertical="center"/>
    </xf>
    <xf numFmtId="171" fontId="1" fillId="3" borderId="0" xfId="1" applyNumberFormat="1" applyFont="1" applyFill="1" applyAlignment="1" applyProtection="1">
      <alignment horizontal="center"/>
      <protection locked="0"/>
    </xf>
    <xf numFmtId="0" fontId="0" fillId="2" borderId="0" xfId="0" applyFont="1" applyFill="1"/>
    <xf numFmtId="166" fontId="2" fillId="2" borderId="0" xfId="0" applyNumberFormat="1" applyFont="1" applyFill="1" applyAlignment="1">
      <alignment horizontal="center"/>
    </xf>
    <xf numFmtId="3" fontId="0" fillId="3" borderId="0" xfId="0" applyNumberFormat="1" applyFill="1" applyAlignment="1" applyProtection="1">
      <alignment horizontal="center" vertical="center"/>
      <protection locked="0"/>
    </xf>
    <xf numFmtId="0" fontId="3" fillId="2" borderId="0" xfId="0" applyFont="1" applyFill="1" applyProtection="1"/>
    <xf numFmtId="166" fontId="3" fillId="2" borderId="0" xfId="0" applyNumberFormat="1" applyFont="1" applyFill="1" applyAlignment="1"/>
    <xf numFmtId="0" fontId="9" fillId="2" borderId="0" xfId="0" applyFont="1" applyFill="1" applyAlignment="1">
      <alignment horizontal="center"/>
    </xf>
    <xf numFmtId="169" fontId="0" fillId="2" borderId="0" xfId="0" applyNumberFormat="1" applyFill="1"/>
    <xf numFmtId="0" fontId="10" fillId="8" borderId="1" xfId="0" applyFont="1" applyFill="1" applyBorder="1"/>
    <xf numFmtId="44" fontId="0" fillId="11" borderId="1" xfId="2" applyFont="1" applyFill="1" applyBorder="1"/>
    <xf numFmtId="0" fontId="10" fillId="8" borderId="3" xfId="0" applyFont="1" applyFill="1" applyBorder="1"/>
    <xf numFmtId="44" fontId="0" fillId="11" borderId="3" xfId="2" applyFont="1" applyFill="1" applyBorder="1"/>
    <xf numFmtId="0" fontId="2" fillId="10" borderId="1" xfId="0" applyFont="1" applyFill="1" applyBorder="1"/>
    <xf numFmtId="2" fontId="0" fillId="11" borderId="1" xfId="2" applyNumberFormat="1" applyFont="1" applyFill="1" applyBorder="1"/>
    <xf numFmtId="172" fontId="0" fillId="11" borderId="1" xfId="2" applyNumberFormat="1" applyFont="1" applyFill="1" applyBorder="1"/>
    <xf numFmtId="0" fontId="2" fillId="9" borderId="0" xfId="0" applyFont="1" applyFill="1" applyAlignment="1">
      <alignment horizontal="center"/>
    </xf>
    <xf numFmtId="0" fontId="0" fillId="2" borderId="0" xfId="0" applyFont="1" applyFill="1" applyProtection="1"/>
    <xf numFmtId="0" fontId="11" fillId="2" borderId="0" xfId="0" applyFont="1" applyFill="1" applyAlignment="1" applyProtection="1">
      <alignment horizontal="right"/>
    </xf>
    <xf numFmtId="10" fontId="3" fillId="2" borderId="0" xfId="3" applyNumberFormat="1" applyFont="1" applyFill="1" applyAlignment="1" applyProtection="1">
      <alignment horizontal="right"/>
    </xf>
    <xf numFmtId="168" fontId="3" fillId="2" borderId="0" xfId="1" applyNumberFormat="1" applyFont="1" applyFill="1" applyAlignment="1" applyProtection="1">
      <alignment horizontal="right"/>
    </xf>
    <xf numFmtId="0" fontId="0" fillId="2" borderId="0" xfId="0" applyFill="1" applyAlignment="1" applyProtection="1">
      <alignment horizontal="center"/>
    </xf>
    <xf numFmtId="0" fontId="2" fillId="7" borderId="0" xfId="0" applyFont="1" applyFill="1" applyAlignment="1">
      <alignment horizontal="center"/>
    </xf>
    <xf numFmtId="0" fontId="0" fillId="12" borderId="0" xfId="0" applyFill="1"/>
    <xf numFmtId="0" fontId="0" fillId="12" borderId="0" xfId="0" applyFill="1" applyAlignment="1">
      <alignment horizontal="center"/>
    </xf>
    <xf numFmtId="166" fontId="0" fillId="12" borderId="0" xfId="0" applyNumberFormat="1" applyFill="1" applyAlignment="1">
      <alignment horizontal="center"/>
    </xf>
    <xf numFmtId="0" fontId="0" fillId="12" borderId="1" xfId="0" applyFill="1" applyBorder="1"/>
    <xf numFmtId="170" fontId="0" fillId="12" borderId="1" xfId="0" applyNumberFormat="1" applyFill="1" applyBorder="1"/>
    <xf numFmtId="0" fontId="0" fillId="12" borderId="0" xfId="0" applyFill="1" applyAlignment="1">
      <alignment horizontal="right"/>
    </xf>
    <xf numFmtId="0" fontId="12" fillId="2" borderId="0" xfId="0" applyFont="1" applyFill="1" applyAlignment="1">
      <alignment horizontal="center"/>
    </xf>
    <xf numFmtId="0" fontId="12" fillId="2" borderId="0" xfId="0" applyFont="1" applyFill="1"/>
    <xf numFmtId="0" fontId="13" fillId="2" borderId="0" xfId="0" applyFont="1" applyFill="1" applyAlignment="1">
      <alignment horizontal="right"/>
    </xf>
    <xf numFmtId="0" fontId="13" fillId="2" borderId="0" xfId="0" applyFont="1" applyFill="1" applyAlignment="1">
      <alignment horizontal="center"/>
    </xf>
    <xf numFmtId="0" fontId="13" fillId="2" borderId="0" xfId="0" applyFont="1" applyFill="1"/>
    <xf numFmtId="0" fontId="12" fillId="2" borderId="0" xfId="0" applyFont="1" applyFill="1" applyAlignment="1">
      <alignment horizontal="right"/>
    </xf>
    <xf numFmtId="0" fontId="11" fillId="2" borderId="0" xfId="0" applyFont="1" applyFill="1" applyAlignment="1">
      <alignment horizontal="right"/>
    </xf>
    <xf numFmtId="0" fontId="2" fillId="8" borderId="2" xfId="0" applyFont="1" applyFill="1" applyBorder="1" applyAlignment="1">
      <alignment horizontal="center" vertical="center" wrapText="1"/>
    </xf>
    <xf numFmtId="0" fontId="2" fillId="8" borderId="2" xfId="0" applyFont="1" applyFill="1" applyBorder="1" applyAlignment="1">
      <alignment vertical="center" wrapText="1"/>
    </xf>
    <xf numFmtId="0" fontId="2" fillId="13" borderId="0" xfId="0" applyFont="1" applyFill="1" applyAlignment="1">
      <alignment horizontal="right"/>
    </xf>
    <xf numFmtId="0" fontId="2" fillId="13" borderId="0" xfId="0" applyFont="1" applyFill="1" applyAlignment="1" applyProtection="1">
      <alignment horizontal="right"/>
      <protection locked="0"/>
    </xf>
    <xf numFmtId="0" fontId="9" fillId="2" borderId="0" xfId="0" applyFont="1" applyFill="1"/>
    <xf numFmtId="0" fontId="9" fillId="2" borderId="0" xfId="0" applyFont="1" applyFill="1" applyProtection="1"/>
    <xf numFmtId="0" fontId="10" fillId="9" borderId="0" xfId="0" applyFont="1" applyFill="1" applyAlignment="1">
      <alignment horizontal="center"/>
    </xf>
    <xf numFmtId="0" fontId="10" fillId="13" borderId="0" xfId="0" applyFont="1" applyFill="1" applyAlignment="1">
      <alignment horizontal="left"/>
    </xf>
    <xf numFmtId="0" fontId="9" fillId="13" borderId="0" xfId="0" applyFont="1" applyFill="1"/>
    <xf numFmtId="166" fontId="9" fillId="2" borderId="0" xfId="0" applyNumberFormat="1" applyFont="1" applyFill="1" applyAlignment="1"/>
    <xf numFmtId="0" fontId="10" fillId="2" borderId="0" xfId="0" applyFont="1" applyFill="1"/>
    <xf numFmtId="9" fontId="0" fillId="11" borderId="1" xfId="3" applyFont="1" applyFill="1" applyBorder="1"/>
    <xf numFmtId="0" fontId="2" fillId="13" borderId="0" xfId="0" applyFont="1" applyFill="1"/>
    <xf numFmtId="2" fontId="0" fillId="2" borderId="0" xfId="0" applyNumberFormat="1" applyFill="1" applyAlignment="1">
      <alignment horizontal="right"/>
    </xf>
    <xf numFmtId="0" fontId="9" fillId="2" borderId="0" xfId="0" applyFont="1" applyFill="1" applyAlignment="1" applyProtection="1">
      <alignment horizontal="center"/>
    </xf>
    <xf numFmtId="0" fontId="9" fillId="13" borderId="0" xfId="0" applyFont="1" applyFill="1" applyAlignment="1">
      <alignment horizontal="center"/>
    </xf>
    <xf numFmtId="166" fontId="9" fillId="2" borderId="0" xfId="0" applyNumberFormat="1" applyFont="1" applyFill="1" applyAlignment="1">
      <alignment horizontal="center"/>
    </xf>
    <xf numFmtId="0" fontId="3" fillId="13" borderId="0" xfId="0" applyFont="1" applyFill="1"/>
    <xf numFmtId="1" fontId="0" fillId="11" borderId="1" xfId="2" applyNumberFormat="1" applyFont="1" applyFill="1" applyBorder="1"/>
    <xf numFmtId="0" fontId="0" fillId="14" borderId="0" xfId="0" applyFill="1"/>
    <xf numFmtId="2" fontId="0" fillId="12" borderId="0" xfId="0" applyNumberFormat="1" applyFill="1"/>
    <xf numFmtId="0" fontId="0" fillId="12" borderId="0" xfId="0" applyFill="1" applyAlignment="1">
      <alignment horizontal="left"/>
    </xf>
    <xf numFmtId="4" fontId="0" fillId="12" borderId="0" xfId="0" applyNumberFormat="1" applyFill="1"/>
    <xf numFmtId="170" fontId="0" fillId="12" borderId="0" xfId="0" applyNumberFormat="1" applyFill="1"/>
    <xf numFmtId="1" fontId="0" fillId="2" borderId="0" xfId="0" applyNumberFormat="1" applyFill="1" applyAlignment="1">
      <alignment horizontal="center"/>
    </xf>
    <xf numFmtId="3" fontId="0" fillId="3" borderId="0" xfId="0" applyNumberFormat="1" applyFill="1" applyAlignment="1" applyProtection="1">
      <alignment horizontal="center"/>
      <protection locked="0"/>
    </xf>
    <xf numFmtId="166" fontId="0" fillId="3" borderId="0" xfId="2" applyNumberFormat="1" applyFont="1" applyFill="1" applyAlignment="1" applyProtection="1">
      <alignment horizontal="center"/>
      <protection locked="0"/>
    </xf>
    <xf numFmtId="0" fontId="2" fillId="2" borderId="0" xfId="0" applyFont="1" applyFill="1" applyAlignment="1">
      <alignment horizontal="right"/>
    </xf>
    <xf numFmtId="166" fontId="0" fillId="3" borderId="0" xfId="2" applyNumberFormat="1" applyFont="1" applyFill="1" applyAlignment="1" applyProtection="1">
      <alignment horizontal="center"/>
      <protection locked="0"/>
    </xf>
    <xf numFmtId="2" fontId="0" fillId="3" borderId="0" xfId="0" applyNumberFormat="1" applyFill="1" applyAlignment="1" applyProtection="1">
      <alignment horizontal="center"/>
      <protection locked="0"/>
    </xf>
    <xf numFmtId="0" fontId="2" fillId="2" borderId="0" xfId="0" applyFont="1" applyFill="1" applyAlignment="1">
      <alignment horizontal="right"/>
    </xf>
    <xf numFmtId="2" fontId="2" fillId="2" borderId="0" xfId="0" applyNumberFormat="1" applyFont="1" applyFill="1" applyAlignment="1">
      <alignment horizontal="right"/>
    </xf>
    <xf numFmtId="166" fontId="0" fillId="2" borderId="0" xfId="0" applyNumberFormat="1" applyFill="1" applyAlignment="1">
      <alignment horizontal="right"/>
    </xf>
    <xf numFmtId="0" fontId="0" fillId="5" borderId="0" xfId="0" applyFill="1"/>
    <xf numFmtId="0" fontId="2" fillId="9" borderId="0" xfId="0" applyFont="1" applyFill="1" applyAlignment="1">
      <alignment horizontal="center" vertical="center"/>
    </xf>
    <xf numFmtId="0" fontId="2" fillId="2" borderId="0" xfId="0" applyFont="1" applyFill="1" applyAlignment="1">
      <alignment horizontal="right" vertical="top"/>
    </xf>
    <xf numFmtId="0" fontId="0" fillId="5" borderId="0" xfId="0" applyFill="1" applyAlignment="1">
      <alignment horizontal="right"/>
    </xf>
    <xf numFmtId="10" fontId="0" fillId="12" borderId="0" xfId="0" applyNumberFormat="1" applyFill="1"/>
    <xf numFmtId="0" fontId="0" fillId="12" borderId="0" xfId="0" quotePrefix="1" applyFill="1"/>
    <xf numFmtId="1" fontId="9" fillId="2" borderId="0" xfId="0" applyNumberFormat="1" applyFont="1" applyFill="1"/>
    <xf numFmtId="167" fontId="0" fillId="12" borderId="0" xfId="0" applyNumberFormat="1" applyFill="1"/>
    <xf numFmtId="44" fontId="2" fillId="2" borderId="0" xfId="2" applyFont="1" applyFill="1" applyAlignment="1" applyProtection="1">
      <alignment horizontal="right"/>
    </xf>
    <xf numFmtId="0" fontId="18" fillId="2" borderId="0" xfId="0" applyFont="1" applyFill="1" applyAlignment="1">
      <alignment horizontal="center"/>
    </xf>
    <xf numFmtId="0" fontId="18" fillId="2" borderId="0" xfId="0" applyFont="1" applyFill="1"/>
    <xf numFmtId="0" fontId="19" fillId="2" borderId="0" xfId="0" applyFont="1" applyFill="1" applyAlignment="1">
      <alignment horizontal="right"/>
    </xf>
    <xf numFmtId="0" fontId="19" fillId="2" borderId="0" xfId="0" applyFont="1" applyFill="1" applyAlignment="1">
      <alignment horizontal="center"/>
    </xf>
    <xf numFmtId="0" fontId="0" fillId="3" borderId="0" xfId="0" applyFill="1"/>
    <xf numFmtId="173" fontId="0" fillId="11" borderId="1" xfId="2" applyNumberFormat="1" applyFont="1" applyFill="1" applyBorder="1"/>
    <xf numFmtId="0" fontId="1" fillId="3" borderId="0" xfId="1" applyNumberFormat="1" applyFont="1" applyFill="1" applyAlignment="1" applyProtection="1">
      <alignment horizontal="center"/>
      <protection locked="0"/>
    </xf>
    <xf numFmtId="0" fontId="0" fillId="11" borderId="1" xfId="2" applyNumberFormat="1" applyFont="1" applyFill="1" applyBorder="1"/>
    <xf numFmtId="0" fontId="2" fillId="2" borderId="0" xfId="0" applyFont="1" applyFill="1" applyAlignment="1">
      <alignment horizontal="right"/>
    </xf>
    <xf numFmtId="0" fontId="0" fillId="2" borderId="0" xfId="0" applyFill="1" applyBorder="1"/>
    <xf numFmtId="0" fontId="0" fillId="0" borderId="0" xfId="0" applyFill="1" applyBorder="1"/>
    <xf numFmtId="166" fontId="0" fillId="0" borderId="0" xfId="0" applyNumberFormat="1" applyFill="1" applyBorder="1"/>
    <xf numFmtId="167" fontId="0" fillId="0" borderId="0" xfId="0" applyNumberFormat="1" applyFill="1" applyBorder="1"/>
    <xf numFmtId="0" fontId="2" fillId="0" borderId="0" xfId="0" applyFont="1" applyFill="1" applyBorder="1"/>
    <xf numFmtId="0" fontId="0" fillId="0" borderId="0" xfId="0" applyFill="1"/>
    <xf numFmtId="0" fontId="0" fillId="0" borderId="0" xfId="0" applyFill="1" applyAlignment="1">
      <alignment horizontal="center"/>
    </xf>
    <xf numFmtId="0" fontId="0" fillId="0" borderId="0" xfId="0" applyFill="1" applyBorder="1" applyAlignment="1">
      <alignment horizontal="center"/>
    </xf>
    <xf numFmtId="3" fontId="0" fillId="3" borderId="0" xfId="0" applyNumberFormat="1" applyFill="1" applyAlignment="1" applyProtection="1">
      <alignment horizontal="right" vertical="center"/>
      <protection locked="0"/>
    </xf>
    <xf numFmtId="10" fontId="0" fillId="3" borderId="0" xfId="0" applyNumberFormat="1" applyFill="1" applyAlignment="1" applyProtection="1">
      <alignment horizontal="right"/>
      <protection locked="0"/>
    </xf>
    <xf numFmtId="0" fontId="2" fillId="2" borderId="0" xfId="0" applyFont="1" applyFill="1" applyAlignment="1">
      <alignment horizontal="right"/>
    </xf>
    <xf numFmtId="174" fontId="0" fillId="2" borderId="0" xfId="0" applyNumberFormat="1" applyFill="1" applyAlignment="1" applyProtection="1">
      <alignment horizontal="center"/>
    </xf>
    <xf numFmtId="0" fontId="19" fillId="3" borderId="0" xfId="0" applyFont="1" applyFill="1"/>
    <xf numFmtId="0" fontId="2" fillId="2" borderId="0" xfId="0" applyFont="1" applyFill="1" applyAlignment="1">
      <alignment horizontal="right"/>
    </xf>
    <xf numFmtId="3" fontId="0" fillId="12" borderId="0" xfId="0" applyNumberFormat="1" applyFill="1"/>
    <xf numFmtId="167" fontId="0" fillId="2" borderId="0" xfId="0" applyNumberFormat="1" applyFill="1"/>
    <xf numFmtId="0" fontId="2" fillId="2" borderId="0" xfId="0" applyFont="1" applyFill="1" applyAlignment="1">
      <alignment horizontal="right"/>
    </xf>
    <xf numFmtId="0" fontId="2" fillId="9" borderId="0" xfId="0" applyFont="1" applyFill="1"/>
    <xf numFmtId="0" fontId="2" fillId="9" borderId="1" xfId="0" applyFont="1" applyFill="1" applyBorder="1"/>
    <xf numFmtId="0" fontId="0" fillId="9" borderId="1" xfId="0" applyFill="1" applyBorder="1"/>
    <xf numFmtId="0" fontId="0" fillId="9" borderId="1" xfId="0" applyFont="1" applyFill="1" applyBorder="1"/>
    <xf numFmtId="0" fontId="2" fillId="9" borderId="0" xfId="0" applyFont="1" applyFill="1" applyAlignment="1">
      <alignment horizontal="center"/>
    </xf>
    <xf numFmtId="169" fontId="2" fillId="2" borderId="0" xfId="0" applyNumberFormat="1" applyFont="1" applyFill="1" applyAlignment="1">
      <alignment horizontal="right"/>
    </xf>
    <xf numFmtId="167" fontId="18" fillId="2" borderId="0" xfId="0" applyNumberFormat="1" applyFont="1" applyFill="1"/>
    <xf numFmtId="166" fontId="0" fillId="2" borderId="0" xfId="2" applyNumberFormat="1" applyFont="1" applyFill="1"/>
    <xf numFmtId="0" fontId="2" fillId="2" borderId="0" xfId="0" applyFont="1" applyFill="1"/>
    <xf numFmtId="166" fontId="2" fillId="2" borderId="0" xfId="2" applyNumberFormat="1" applyFont="1" applyFill="1" applyAlignment="1">
      <alignment horizontal="left" vertical="top"/>
    </xf>
    <xf numFmtId="166" fontId="2" fillId="5" borderId="0" xfId="2" applyNumberFormat="1" applyFont="1" applyFill="1" applyAlignment="1">
      <alignment horizontal="center"/>
    </xf>
    <xf numFmtId="10" fontId="0" fillId="14" borderId="0" xfId="0" applyNumberFormat="1" applyFill="1" applyAlignment="1" applyProtection="1">
      <alignment horizontal="center"/>
      <protection locked="0"/>
    </xf>
    <xf numFmtId="0" fontId="21" fillId="12" borderId="0" xfId="0" applyFont="1" applyFill="1"/>
    <xf numFmtId="9" fontId="18" fillId="14" borderId="0" xfId="0" applyNumberFormat="1" applyFont="1" applyFill="1"/>
    <xf numFmtId="0" fontId="2" fillId="2" borderId="0" xfId="0" applyFont="1" applyFill="1" applyAlignment="1">
      <alignment horizontal="center" vertical="center"/>
    </xf>
    <xf numFmtId="0" fontId="0" fillId="2" borderId="0" xfId="0" applyFill="1" applyAlignment="1"/>
    <xf numFmtId="0" fontId="0" fillId="12" borderId="0" xfId="0" applyFill="1" applyAlignment="1"/>
    <xf numFmtId="0" fontId="7" fillId="6" borderId="0" xfId="0" applyFont="1" applyFill="1" applyAlignment="1">
      <alignment horizontal="center" vertical="center"/>
    </xf>
    <xf numFmtId="166" fontId="0" fillId="3" borderId="0" xfId="2" applyNumberFormat="1" applyFont="1" applyFill="1" applyAlignment="1" applyProtection="1">
      <alignment horizontal="left"/>
      <protection locked="0"/>
    </xf>
    <xf numFmtId="166" fontId="1" fillId="3" borderId="0" xfId="2" applyNumberFormat="1" applyFont="1" applyFill="1" applyAlignment="1" applyProtection="1">
      <alignment horizontal="left"/>
      <protection locked="0"/>
    </xf>
    <xf numFmtId="166" fontId="2" fillId="15" borderId="5" xfId="0" applyNumberFormat="1" applyFont="1" applyFill="1" applyBorder="1" applyAlignment="1" applyProtection="1">
      <alignment horizontal="center" vertical="top" wrapText="1"/>
      <protection locked="0"/>
    </xf>
    <xf numFmtId="166" fontId="2" fillId="15" borderId="4" xfId="0" applyNumberFormat="1" applyFont="1" applyFill="1" applyBorder="1" applyAlignment="1" applyProtection="1">
      <alignment horizontal="center" vertical="top" wrapText="1"/>
      <protection locked="0"/>
    </xf>
    <xf numFmtId="166" fontId="2" fillId="15" borderId="6" xfId="0" applyNumberFormat="1" applyFont="1" applyFill="1" applyBorder="1" applyAlignment="1" applyProtection="1">
      <alignment horizontal="center" vertical="top" wrapText="1"/>
      <protection locked="0"/>
    </xf>
    <xf numFmtId="166" fontId="2" fillId="15" borderId="7" xfId="0" applyNumberFormat="1" applyFont="1" applyFill="1" applyBorder="1" applyAlignment="1" applyProtection="1">
      <alignment horizontal="center" vertical="top" wrapText="1"/>
      <protection locked="0"/>
    </xf>
    <xf numFmtId="166" fontId="2" fillId="15" borderId="8" xfId="0" applyNumberFormat="1" applyFont="1" applyFill="1" applyBorder="1" applyAlignment="1" applyProtection="1">
      <alignment horizontal="center" vertical="top" wrapText="1"/>
      <protection locked="0"/>
    </xf>
    <xf numFmtId="166" fontId="2" fillId="15" borderId="9" xfId="0" applyNumberFormat="1" applyFont="1" applyFill="1" applyBorder="1" applyAlignment="1" applyProtection="1">
      <alignment horizontal="center" vertical="top" wrapText="1"/>
      <protection locked="0"/>
    </xf>
    <xf numFmtId="0" fontId="7" fillId="6" borderId="0" xfId="0" applyFont="1" applyFill="1" applyAlignment="1">
      <alignment horizontal="center"/>
    </xf>
    <xf numFmtId="166" fontId="14" fillId="2" borderId="0" xfId="0" applyNumberFormat="1" applyFont="1" applyFill="1" applyAlignment="1">
      <alignment horizontal="left" wrapText="1"/>
    </xf>
    <xf numFmtId="0" fontId="14" fillId="2" borderId="0" xfId="0" applyFont="1" applyFill="1" applyAlignment="1">
      <alignment horizontal="left" wrapText="1"/>
    </xf>
    <xf numFmtId="166" fontId="2" fillId="15" borderId="1" xfId="0" applyNumberFormat="1" applyFont="1" applyFill="1" applyBorder="1" applyAlignment="1" applyProtection="1">
      <alignment horizontal="center" vertical="top" wrapText="1"/>
      <protection locked="0"/>
    </xf>
    <xf numFmtId="0" fontId="2" fillId="9" borderId="0" xfId="0" applyFont="1" applyFill="1" applyAlignment="1">
      <alignment horizontal="center"/>
    </xf>
    <xf numFmtId="0" fontId="19" fillId="3" borderId="0" xfId="0" applyFont="1" applyFill="1" applyAlignment="1">
      <alignment horizontal="center" vertical="top" wrapText="1"/>
    </xf>
    <xf numFmtId="0" fontId="0" fillId="3" borderId="0" xfId="0" applyFill="1" applyAlignment="1">
      <alignment horizontal="center"/>
    </xf>
    <xf numFmtId="0" fontId="16" fillId="5" borderId="0" xfId="0" applyFont="1" applyFill="1" applyAlignment="1">
      <alignment horizontal="center" vertical="center"/>
    </xf>
    <xf numFmtId="0" fontId="19" fillId="3" borderId="0" xfId="0" applyFont="1" applyFill="1" applyAlignment="1">
      <alignment horizontal="center"/>
    </xf>
    <xf numFmtId="0" fontId="2" fillId="2" borderId="0" xfId="0" applyFont="1" applyFill="1" applyAlignment="1">
      <alignment horizontal="right"/>
    </xf>
  </cellXfs>
  <cellStyles count="4">
    <cellStyle name="Čárka" xfId="1" builtinId="3"/>
    <cellStyle name="Měna" xfId="2" builtinId="4"/>
    <cellStyle name="Normální" xfId="0" builtinId="0"/>
    <cellStyle name="Procenta" xfId="3" builtinId="5"/>
  </cellStyles>
  <dxfs count="147">
    <dxf>
      <font>
        <b/>
        <i val="0"/>
        <color theme="0"/>
      </font>
      <numFmt numFmtId="2" formatCode="0.00"/>
      <fill>
        <patternFill>
          <bgColor rgb="FFC00000"/>
        </patternFill>
      </fill>
    </dxf>
    <dxf>
      <font>
        <b/>
        <i val="0"/>
      </font>
      <fill>
        <patternFill>
          <bgColor rgb="FF00B050"/>
        </patternFill>
      </fill>
    </dxf>
    <dxf>
      <font>
        <b val="0"/>
        <i val="0"/>
        <color theme="0" tint="-0.24994659260841701"/>
      </font>
    </dxf>
    <dxf>
      <font>
        <b/>
        <i val="0"/>
      </font>
      <fill>
        <patternFill>
          <bgColor rgb="FFFFFF00"/>
        </patternFill>
      </fill>
    </dxf>
    <dxf>
      <font>
        <b/>
        <i val="0"/>
      </font>
      <fill>
        <patternFill>
          <bgColor rgb="FF00B050"/>
        </patternFill>
      </fill>
    </dxf>
    <dxf>
      <font>
        <b val="0"/>
        <i val="0"/>
        <color theme="0" tint="-0.24994659260841701"/>
      </font>
    </dxf>
    <dxf>
      <font>
        <color theme="0"/>
      </font>
      <fill>
        <patternFill>
          <bgColor rgb="FFC00000"/>
        </patternFill>
      </fill>
    </dxf>
    <dxf>
      <font>
        <b/>
        <i val="0"/>
      </font>
      <fill>
        <patternFill>
          <bgColor rgb="FFFFFF00"/>
        </patternFill>
      </fill>
    </dxf>
    <dxf>
      <font>
        <color theme="0" tint="-4.9989318521683403E-2"/>
      </font>
      <fill>
        <patternFill>
          <fgColor theme="0" tint="-4.9989318521683403E-2"/>
          <bgColor theme="0" tint="-4.9989318521683403E-2"/>
        </patternFill>
      </fill>
    </dxf>
    <dxf>
      <font>
        <color theme="0" tint="-4.9989318521683403E-2"/>
      </font>
      <fill>
        <patternFill>
          <fgColor theme="0" tint="-4.9989318521683403E-2"/>
          <bgColor theme="0" tint="-4.9989318521683403E-2"/>
        </patternFill>
      </fill>
    </dxf>
    <dxf>
      <font>
        <b/>
        <i val="0"/>
      </font>
      <fill>
        <patternFill>
          <bgColor rgb="FF00B050"/>
        </patternFill>
      </fill>
    </dxf>
    <dxf>
      <font>
        <b val="0"/>
        <i val="0"/>
        <color theme="0" tint="-0.24994659260841701"/>
      </font>
    </dxf>
    <dxf>
      <font>
        <color theme="0" tint="-4.9989318521683403E-2"/>
      </font>
      <fill>
        <patternFill>
          <fgColor theme="0" tint="-4.9989318521683403E-2"/>
          <bgColor theme="0" tint="-4.9989318521683403E-2"/>
        </patternFill>
      </fill>
    </dxf>
    <dxf>
      <font>
        <color theme="0" tint="-4.9989318521683403E-2"/>
      </font>
      <fill>
        <patternFill>
          <fgColor theme="0" tint="-4.9989318521683403E-2"/>
          <bgColor theme="0" tint="-4.9989318521683403E-2"/>
        </patternFill>
      </fill>
    </dxf>
    <dxf>
      <font>
        <color theme="0" tint="-4.9989318521683403E-2"/>
      </font>
      <fill>
        <patternFill>
          <fgColor theme="0" tint="-4.9989318521683403E-2"/>
          <bgColor theme="0" tint="-4.9989318521683403E-2"/>
        </patternFill>
      </fill>
    </dxf>
    <dxf>
      <font>
        <color theme="0" tint="-4.9989318521683403E-2"/>
      </font>
      <fill>
        <patternFill>
          <fgColor theme="0" tint="-4.9989318521683403E-2"/>
          <bgColor theme="0" tint="-4.9989318521683403E-2"/>
        </patternFill>
      </fill>
    </dxf>
    <dxf>
      <font>
        <color theme="0" tint="-4.9989318521683403E-2"/>
      </font>
      <fill>
        <patternFill>
          <fgColor theme="0" tint="-4.9989318521683403E-2"/>
          <bgColor theme="0" tint="-4.9989318521683403E-2"/>
        </patternFill>
      </fill>
    </dxf>
    <dxf>
      <font>
        <color theme="0" tint="-4.9989318521683403E-2"/>
      </font>
      <fill>
        <patternFill>
          <fgColor theme="0" tint="-4.9989318521683403E-2"/>
          <bgColor theme="0" tint="-4.9989318521683403E-2"/>
        </patternFill>
      </fill>
    </dxf>
    <dxf>
      <font>
        <color theme="0" tint="-4.9989318521683403E-2"/>
      </font>
      <fill>
        <patternFill>
          <fgColor theme="0" tint="-4.9989318521683403E-2"/>
          <bgColor theme="0" tint="-4.9989318521683403E-2"/>
        </patternFill>
      </fill>
    </dxf>
    <dxf>
      <fill>
        <patternFill>
          <bgColor theme="7" tint="0.79998168889431442"/>
        </patternFill>
      </fill>
    </dxf>
    <dxf>
      <fill>
        <patternFill>
          <bgColor theme="7"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ont>
        <color theme="0" tint="-4.9989318521683403E-2"/>
      </font>
      <fill>
        <patternFill>
          <fgColor theme="0" tint="-4.9989318521683403E-2"/>
          <bgColor theme="0" tint="-4.9989318521683403E-2"/>
        </patternFill>
      </fill>
    </dxf>
    <dxf>
      <font>
        <color theme="0" tint="-4.9989318521683403E-2"/>
      </font>
      <fill>
        <patternFill>
          <fgColor theme="0" tint="-4.9989318521683403E-2"/>
          <bgColor theme="0" tint="-4.9989318521683403E-2"/>
        </patternFill>
      </fill>
    </dxf>
    <dxf>
      <font>
        <color theme="0" tint="-4.9989318521683403E-2"/>
      </font>
      <fill>
        <patternFill>
          <fgColor theme="0" tint="-4.9989318521683403E-2"/>
          <bgColor theme="0" tint="-4.9989318521683403E-2"/>
        </patternFill>
      </fill>
    </dxf>
    <dxf>
      <font>
        <b/>
        <i val="0"/>
        <color theme="2" tint="-0.499984740745262"/>
      </font>
      <fill>
        <patternFill patternType="solid">
          <bgColor theme="0" tint="-4.9989318521683403E-2"/>
        </patternFill>
      </fill>
    </dxf>
    <dxf>
      <font>
        <color theme="0" tint="-4.9989318521683403E-2"/>
      </font>
      <fill>
        <patternFill>
          <fgColor theme="0" tint="-4.9989318521683403E-2"/>
          <bgColor theme="0" tint="-4.9989318521683403E-2"/>
        </patternFill>
      </fill>
    </dxf>
    <dxf>
      <fill>
        <patternFill>
          <bgColor theme="7" tint="0.59996337778862885"/>
        </patternFill>
      </fill>
    </dxf>
    <dxf>
      <fill>
        <patternFill>
          <bgColor theme="9" tint="0.39994506668294322"/>
        </patternFill>
      </fill>
    </dxf>
    <dxf>
      <fill>
        <patternFill>
          <bgColor rgb="FFFF0000"/>
        </patternFill>
      </fill>
    </dxf>
    <dxf>
      <fill>
        <patternFill>
          <bgColor rgb="FFFF0000"/>
        </patternFill>
      </fill>
    </dxf>
    <dxf>
      <fill>
        <patternFill>
          <bgColor theme="5" tint="0.79998168889431442"/>
        </patternFill>
      </fill>
    </dxf>
    <dxf>
      <fill>
        <patternFill>
          <bgColor theme="5" tint="0.79998168889431442"/>
        </patternFill>
      </fill>
    </dxf>
    <dxf>
      <fill>
        <patternFill>
          <bgColor theme="5" tint="0.79998168889431442"/>
        </patternFill>
      </fill>
    </dxf>
    <dxf>
      <font>
        <b val="0"/>
        <i val="0"/>
        <color theme="0" tint="-0.24994659260841701"/>
      </font>
    </dxf>
    <dxf>
      <font>
        <b/>
        <i val="0"/>
      </font>
      <fill>
        <patternFill>
          <bgColor rgb="FF00B050"/>
        </patternFill>
      </fill>
    </dxf>
    <dxf>
      <font>
        <b/>
        <i val="0"/>
        <color theme="0"/>
      </font>
      <numFmt numFmtId="2" formatCode="0.00"/>
      <fill>
        <patternFill>
          <bgColor rgb="FFC00000"/>
        </patternFill>
      </fill>
    </dxf>
    <dxf>
      <font>
        <b/>
        <i val="0"/>
      </font>
      <fill>
        <patternFill>
          <bgColor rgb="FFFFFF00"/>
        </patternFill>
      </fill>
    </dxf>
    <dxf>
      <font>
        <b val="0"/>
        <i val="0"/>
        <color theme="0" tint="-0.24994659260841701"/>
      </font>
    </dxf>
    <dxf>
      <font>
        <b/>
        <i val="0"/>
      </font>
      <fill>
        <patternFill>
          <bgColor rgb="FF00B050"/>
        </patternFill>
      </fill>
    </dxf>
    <dxf>
      <font>
        <b/>
        <i val="0"/>
        <color theme="0"/>
      </font>
      <numFmt numFmtId="2" formatCode="0.00"/>
      <fill>
        <patternFill>
          <bgColor rgb="FFC00000"/>
        </patternFill>
      </fill>
    </dxf>
    <dxf>
      <font>
        <b/>
        <i val="0"/>
      </font>
      <fill>
        <patternFill>
          <bgColor rgb="FFFFFF00"/>
        </patternFill>
      </fill>
    </dxf>
    <dxf>
      <fill>
        <patternFill>
          <bgColor theme="5" tint="0.79998168889431442"/>
        </patternFill>
      </fill>
    </dxf>
    <dxf>
      <fill>
        <patternFill>
          <bgColor theme="5" tint="0.79998168889431442"/>
        </patternFill>
      </fill>
    </dxf>
    <dxf>
      <fill>
        <patternFill>
          <bgColor theme="5" tint="0.79998168889431442"/>
        </patternFill>
      </fill>
    </dxf>
    <dxf>
      <font>
        <b/>
        <i val="0"/>
        <color theme="0"/>
      </font>
      <numFmt numFmtId="2" formatCode="0.00"/>
      <fill>
        <patternFill>
          <bgColor rgb="FFC00000"/>
        </patternFill>
      </fill>
    </dxf>
    <dxf>
      <font>
        <b/>
        <i val="0"/>
      </font>
      <fill>
        <patternFill>
          <bgColor rgb="FF00B050"/>
        </patternFill>
      </fill>
    </dxf>
    <dxf>
      <font>
        <b val="0"/>
        <i val="0"/>
        <color theme="0" tint="-0.24994659260841701"/>
      </font>
    </dxf>
    <dxf>
      <font>
        <b/>
        <i val="0"/>
      </font>
      <fill>
        <patternFill>
          <bgColor rgb="FFFFFF00"/>
        </patternFill>
      </fill>
    </dxf>
    <dxf>
      <font>
        <b/>
        <i val="0"/>
        <color theme="0"/>
      </font>
      <numFmt numFmtId="2" formatCode="0.00"/>
      <fill>
        <patternFill>
          <bgColor rgb="FFC00000"/>
        </patternFill>
      </fill>
    </dxf>
    <dxf>
      <font>
        <b/>
        <i val="0"/>
      </font>
      <fill>
        <patternFill>
          <bgColor rgb="FF00B050"/>
        </patternFill>
      </fill>
    </dxf>
    <dxf>
      <font>
        <b val="0"/>
        <i val="0"/>
        <color theme="0" tint="-0.24994659260841701"/>
      </font>
    </dxf>
    <dxf>
      <font>
        <b/>
        <i val="0"/>
      </font>
      <fill>
        <patternFill>
          <bgColor rgb="FFFFFF00"/>
        </patternFill>
      </fill>
    </dxf>
    <dxf>
      <font>
        <b/>
        <i val="0"/>
      </font>
      <fill>
        <patternFill>
          <bgColor rgb="FF00B050"/>
        </patternFill>
      </fill>
    </dxf>
    <dxf>
      <font>
        <b val="0"/>
        <i val="0"/>
        <color theme="0" tint="-0.24994659260841701"/>
      </font>
    </dxf>
    <dxf>
      <font>
        <color theme="0"/>
      </font>
      <fill>
        <patternFill>
          <bgColor rgb="FFC00000"/>
        </patternFill>
      </fill>
    </dxf>
    <dxf>
      <font>
        <b/>
        <i val="0"/>
      </font>
      <fill>
        <patternFill>
          <bgColor rgb="FFFFFF00"/>
        </patternFill>
      </fill>
    </dxf>
    <dxf>
      <font>
        <b/>
        <i val="0"/>
      </font>
      <fill>
        <patternFill>
          <bgColor rgb="FF00B050"/>
        </patternFill>
      </fill>
    </dxf>
    <dxf>
      <font>
        <b val="0"/>
        <i val="0"/>
        <color theme="0" tint="-0.24994659260841701"/>
      </font>
    </dxf>
    <dxf>
      <font>
        <color theme="0"/>
      </font>
      <fill>
        <patternFill>
          <bgColor rgb="FFC00000"/>
        </patternFill>
      </fill>
    </dxf>
    <dxf>
      <font>
        <b/>
        <i val="0"/>
      </font>
      <fill>
        <patternFill>
          <bgColor rgb="FFFFFF00"/>
        </patternFill>
      </fill>
    </dxf>
    <dxf>
      <font>
        <b/>
        <i val="0"/>
      </font>
      <fill>
        <patternFill>
          <bgColor rgb="FF00B050"/>
        </patternFill>
      </fill>
    </dxf>
    <dxf>
      <font>
        <b val="0"/>
        <i val="0"/>
        <color theme="0" tint="-0.24994659260841701"/>
      </font>
    </dxf>
    <dxf>
      <font>
        <color theme="0"/>
      </font>
      <fill>
        <patternFill>
          <bgColor rgb="FFC00000"/>
        </patternFill>
      </fill>
    </dxf>
    <dxf>
      <font>
        <b/>
        <i val="0"/>
      </font>
      <fill>
        <patternFill>
          <bgColor rgb="FFFFFF00"/>
        </patternFill>
      </fill>
    </dxf>
    <dxf>
      <font>
        <b/>
        <i val="0"/>
      </font>
      <fill>
        <patternFill>
          <bgColor rgb="FF00B050"/>
        </patternFill>
      </fill>
    </dxf>
    <dxf>
      <font>
        <b val="0"/>
        <i val="0"/>
        <color theme="0" tint="-0.24994659260841701"/>
      </font>
    </dxf>
    <dxf>
      <font>
        <color theme="0"/>
      </font>
      <fill>
        <patternFill>
          <bgColor rgb="FFC00000"/>
        </patternFill>
      </fill>
    </dxf>
    <dxf>
      <font>
        <b/>
        <i val="0"/>
      </font>
      <fill>
        <patternFill>
          <bgColor rgb="FFFFFF00"/>
        </patternFill>
      </fill>
    </dxf>
    <dxf>
      <font>
        <b/>
        <i val="0"/>
        <color theme="0"/>
      </font>
      <numFmt numFmtId="2" formatCode="0.00"/>
      <fill>
        <patternFill>
          <bgColor rgb="FFC00000"/>
        </patternFill>
      </fill>
    </dxf>
    <dxf>
      <font>
        <b/>
        <i val="0"/>
      </font>
      <fill>
        <patternFill>
          <bgColor rgb="FF00B050"/>
        </patternFill>
      </fill>
    </dxf>
    <dxf>
      <font>
        <b val="0"/>
        <i val="0"/>
        <color theme="0" tint="-0.24994659260841701"/>
      </font>
    </dxf>
    <dxf>
      <font>
        <b/>
        <i val="0"/>
      </font>
      <fill>
        <patternFill>
          <bgColor rgb="FFFFFF00"/>
        </patternFill>
      </fill>
    </dxf>
    <dxf>
      <font>
        <b/>
        <i val="0"/>
        <color theme="0"/>
      </font>
      <numFmt numFmtId="2" formatCode="0.00"/>
      <fill>
        <patternFill>
          <bgColor rgb="FFC00000"/>
        </patternFill>
      </fill>
    </dxf>
    <dxf>
      <font>
        <b/>
        <i val="0"/>
        <color theme="0" tint="-4.9989318521683403E-2"/>
      </font>
      <numFmt numFmtId="173" formatCode="0.0000"/>
      <fill>
        <patternFill>
          <bgColor rgb="FFC00000"/>
        </patternFill>
      </fill>
    </dxf>
    <dxf>
      <font>
        <b/>
        <i val="0"/>
        <color theme="0" tint="-4.9989318521683403E-2"/>
      </font>
      <numFmt numFmtId="173" formatCode="0.0000"/>
      <fill>
        <patternFill>
          <bgColor rgb="FFC00000"/>
        </patternFill>
      </fill>
    </dxf>
    <dxf>
      <font>
        <b/>
        <i val="0"/>
      </font>
      <fill>
        <patternFill>
          <bgColor rgb="FF00B050"/>
        </patternFill>
      </fill>
    </dxf>
    <dxf>
      <font>
        <b val="0"/>
        <i val="0"/>
        <color theme="0" tint="-0.24994659260841701"/>
      </font>
    </dxf>
    <dxf>
      <font>
        <b/>
        <i val="0"/>
        <color theme="0"/>
      </font>
      <numFmt numFmtId="2" formatCode="0.00"/>
      <fill>
        <patternFill>
          <bgColor rgb="FFC00000"/>
        </patternFill>
      </fill>
    </dxf>
    <dxf>
      <font>
        <b/>
        <i val="0"/>
        <color theme="0" tint="-4.9989318521683403E-2"/>
      </font>
      <numFmt numFmtId="173" formatCode="0.0000"/>
      <fill>
        <patternFill>
          <bgColor rgb="FFC00000"/>
        </patternFill>
      </fill>
    </dxf>
    <dxf>
      <font>
        <b/>
        <i val="0"/>
        <color theme="0" tint="-4.9989318521683403E-2"/>
      </font>
      <numFmt numFmtId="173" formatCode="0.0000"/>
      <fill>
        <patternFill>
          <bgColor rgb="FFC00000"/>
        </patternFill>
      </fill>
    </dxf>
    <dxf>
      <font>
        <b/>
        <i val="0"/>
      </font>
      <fill>
        <patternFill>
          <bgColor rgb="FF00B050"/>
        </patternFill>
      </fill>
    </dxf>
    <dxf>
      <font>
        <b val="0"/>
        <i val="0"/>
        <color theme="0" tint="-0.24994659260841701"/>
      </font>
    </dxf>
    <dxf>
      <font>
        <b/>
        <i val="0"/>
        <color theme="0"/>
      </font>
      <numFmt numFmtId="2" formatCode="0.00"/>
      <fill>
        <patternFill>
          <bgColor rgb="FFC00000"/>
        </patternFill>
      </fill>
    </dxf>
    <dxf>
      <font>
        <b/>
        <i val="0"/>
        <color theme="0" tint="-4.9989318521683403E-2"/>
      </font>
      <numFmt numFmtId="173" formatCode="0.0000"/>
      <fill>
        <patternFill>
          <bgColor rgb="FFC00000"/>
        </patternFill>
      </fill>
    </dxf>
    <dxf>
      <font>
        <b/>
        <i val="0"/>
        <color theme="0" tint="-4.9989318521683403E-2"/>
      </font>
      <numFmt numFmtId="173" formatCode="0.0000"/>
      <fill>
        <patternFill>
          <bgColor rgb="FFC00000"/>
        </patternFill>
      </fill>
    </dxf>
    <dxf>
      <font>
        <b/>
        <i val="0"/>
      </font>
      <fill>
        <patternFill>
          <bgColor rgb="FF00B050"/>
        </patternFill>
      </fill>
    </dxf>
    <dxf>
      <font>
        <b val="0"/>
        <i val="0"/>
        <color theme="0" tint="-0.24994659260841701"/>
      </font>
    </dxf>
    <dxf>
      <font>
        <b/>
        <i val="0"/>
        <color theme="2" tint="-0.499984740745262"/>
      </font>
      <fill>
        <patternFill patternType="solid">
          <bgColor theme="0" tint="-4.9989318521683403E-2"/>
        </patternFill>
      </fill>
    </dxf>
    <dxf>
      <font>
        <b/>
        <i val="0"/>
        <color theme="2" tint="-0.499984740745262"/>
      </font>
      <fill>
        <patternFill patternType="solid">
          <bgColor theme="0" tint="-4.9989318521683403E-2"/>
        </patternFill>
      </fill>
    </dxf>
    <dxf>
      <font>
        <b/>
        <i val="0"/>
        <color theme="2" tint="-0.499984740745262"/>
      </font>
      <fill>
        <patternFill patternType="solid">
          <bgColor theme="0" tint="-4.9989318521683403E-2"/>
        </patternFill>
      </fill>
    </dxf>
    <dxf>
      <font>
        <b/>
        <i val="0"/>
      </font>
      <fill>
        <patternFill>
          <bgColor rgb="FF00B050"/>
        </patternFill>
      </fill>
    </dxf>
    <dxf>
      <font>
        <b val="0"/>
        <i val="0"/>
        <color theme="0" tint="-0.24994659260841701"/>
      </font>
    </dxf>
    <dxf>
      <font>
        <color theme="0" tint="-4.9989318521683403E-2"/>
      </font>
      <fill>
        <patternFill>
          <fgColor theme="0" tint="-4.9989318521683403E-2"/>
          <bgColor theme="0" tint="-4.9989318521683403E-2"/>
        </patternFill>
      </fill>
    </dxf>
    <dxf>
      <font>
        <color rgb="FF9C0006"/>
      </font>
      <fill>
        <patternFill>
          <bgColor rgb="FFFFC7CE"/>
        </patternFill>
      </fill>
    </dxf>
    <dxf>
      <font>
        <b/>
        <i val="0"/>
      </font>
      <fill>
        <patternFill>
          <bgColor theme="5" tint="0.39994506668294322"/>
        </patternFill>
      </fill>
    </dxf>
    <dxf>
      <font>
        <b/>
        <i val="0"/>
      </font>
      <fill>
        <patternFill>
          <bgColor rgb="FF00B050"/>
        </patternFill>
      </fill>
    </dxf>
    <dxf>
      <font>
        <b val="0"/>
        <i val="0"/>
        <color theme="0" tint="-0.24994659260841701"/>
      </font>
    </dxf>
    <dxf>
      <font>
        <color theme="0"/>
      </font>
      <fill>
        <patternFill>
          <bgColor rgb="FFC00000"/>
        </patternFill>
      </fill>
    </dxf>
    <dxf>
      <font>
        <color rgb="FF9C0006"/>
      </font>
      <fill>
        <patternFill>
          <bgColor rgb="FFFFC7CE"/>
        </patternFill>
      </fill>
    </dxf>
    <dxf>
      <font>
        <b/>
        <i val="0"/>
      </font>
      <fill>
        <patternFill>
          <bgColor rgb="FF00B050"/>
        </patternFill>
      </fill>
    </dxf>
    <dxf>
      <font>
        <b val="0"/>
        <i val="0"/>
        <color theme="0" tint="-0.24994659260841701"/>
      </font>
    </dxf>
    <dxf>
      <font>
        <color theme="0"/>
      </font>
      <fill>
        <patternFill>
          <bgColor rgb="FFC00000"/>
        </patternFill>
      </fill>
    </dxf>
    <dxf>
      <font>
        <b/>
        <i val="0"/>
      </font>
      <fill>
        <patternFill>
          <bgColor rgb="FF00B050"/>
        </patternFill>
      </fill>
    </dxf>
    <dxf>
      <font>
        <b/>
        <i val="0"/>
      </font>
      <fill>
        <patternFill>
          <bgColor rgb="FF00B050"/>
        </patternFill>
      </fill>
    </dxf>
    <dxf>
      <font>
        <b val="0"/>
        <i val="0"/>
        <color theme="0" tint="-0.24994659260841701"/>
      </font>
    </dxf>
    <dxf>
      <font>
        <color theme="0"/>
      </font>
      <fill>
        <patternFill>
          <bgColor rgb="FFC00000"/>
        </patternFill>
      </fill>
    </dxf>
    <dxf>
      <font>
        <b val="0"/>
        <i val="0"/>
        <color theme="0" tint="-0.24994659260841701"/>
      </font>
    </dxf>
    <dxf>
      <font>
        <color theme="0"/>
      </font>
      <fill>
        <patternFill>
          <bgColor rgb="FFC00000"/>
        </patternFill>
      </fill>
    </dxf>
    <dxf>
      <font>
        <b/>
        <i val="0"/>
      </font>
      <fill>
        <patternFill>
          <bgColor rgb="FF00B050"/>
        </patternFill>
      </fill>
    </dxf>
    <dxf>
      <font>
        <b val="0"/>
        <i val="0"/>
        <color theme="0" tint="-0.24994659260841701"/>
      </font>
    </dxf>
    <dxf>
      <font>
        <color theme="0"/>
      </font>
      <fill>
        <patternFill>
          <bgColor rgb="FFC00000"/>
        </patternFill>
      </fill>
    </dxf>
    <dxf>
      <font>
        <color theme="0"/>
      </font>
      <fill>
        <patternFill>
          <bgColor rgb="FFC00000"/>
        </patternFill>
      </fill>
    </dxf>
    <dxf>
      <font>
        <b/>
        <i val="0"/>
      </font>
      <fill>
        <patternFill>
          <bgColor rgb="FF00B050"/>
        </patternFill>
      </fill>
    </dxf>
    <dxf>
      <font>
        <b val="0"/>
        <i val="0"/>
        <color theme="0" tint="-0.24994659260841701"/>
      </font>
    </dxf>
    <dxf>
      <font>
        <color theme="0"/>
      </font>
      <fill>
        <patternFill>
          <bgColor rgb="FFC00000"/>
        </patternFill>
      </fill>
    </dxf>
    <dxf>
      <font>
        <b/>
        <i val="0"/>
      </font>
      <fill>
        <patternFill>
          <bgColor rgb="FF00B050"/>
        </patternFill>
      </fill>
    </dxf>
    <dxf>
      <font>
        <b val="0"/>
        <i val="0"/>
        <color theme="0" tint="-0.24994659260841701"/>
      </font>
    </dxf>
    <dxf>
      <font>
        <color theme="0"/>
      </font>
      <fill>
        <patternFill>
          <bgColor rgb="FFC00000"/>
        </patternFill>
      </fill>
    </dxf>
    <dxf>
      <font>
        <b/>
        <i val="0"/>
      </font>
      <fill>
        <patternFill>
          <bgColor rgb="FF00B050"/>
        </patternFill>
      </fill>
    </dxf>
    <dxf>
      <font>
        <b val="0"/>
        <i val="0"/>
        <color theme="0" tint="-0.24994659260841701"/>
      </font>
    </dxf>
    <dxf>
      <font>
        <color theme="0"/>
      </font>
      <fill>
        <patternFill>
          <bgColor rgb="FFC00000"/>
        </patternFill>
      </fill>
    </dxf>
    <dxf>
      <font>
        <b/>
        <i val="0"/>
      </font>
      <fill>
        <patternFill>
          <bgColor rgb="FF00B050"/>
        </patternFill>
      </fill>
    </dxf>
    <dxf>
      <font>
        <b val="0"/>
        <i val="0"/>
        <color theme="0" tint="-0.24994659260841701"/>
      </font>
    </dxf>
    <dxf>
      <font>
        <b/>
        <i val="0"/>
        <color theme="0"/>
      </font>
      <numFmt numFmtId="2" formatCode="0.00"/>
      <fill>
        <patternFill>
          <bgColor rgb="FFC00000"/>
        </patternFill>
      </fill>
    </dxf>
    <dxf>
      <font>
        <b/>
        <i val="0"/>
      </font>
      <fill>
        <patternFill>
          <bgColor rgb="FF00B050"/>
        </patternFill>
      </fill>
    </dxf>
    <dxf>
      <font>
        <b val="0"/>
        <i val="0"/>
        <color theme="0" tint="-0.24994659260841701"/>
      </font>
    </dxf>
    <dxf>
      <font>
        <b/>
        <i val="0"/>
        <color theme="0"/>
      </font>
      <numFmt numFmtId="2" formatCode="0.00"/>
      <fill>
        <patternFill>
          <bgColor rgb="FFC00000"/>
        </patternFill>
      </fill>
    </dxf>
    <dxf>
      <font>
        <b/>
        <i val="0"/>
      </font>
      <fill>
        <patternFill>
          <bgColor rgb="FF00B050"/>
        </patternFill>
      </fill>
    </dxf>
    <dxf>
      <font>
        <b val="0"/>
        <i val="0"/>
        <color theme="0" tint="-0.24994659260841701"/>
      </font>
    </dxf>
    <dxf>
      <font>
        <b/>
        <i val="0"/>
        <color theme="0"/>
      </font>
      <numFmt numFmtId="2" formatCode="0.00"/>
      <fill>
        <patternFill>
          <bgColor rgb="FFC00000"/>
        </patternFill>
      </fill>
    </dxf>
    <dxf>
      <font>
        <b/>
        <i val="0"/>
      </font>
      <fill>
        <patternFill>
          <bgColor rgb="FF00B050"/>
        </patternFill>
      </fill>
    </dxf>
    <dxf>
      <font>
        <b val="0"/>
        <i val="0"/>
        <color theme="0" tint="-0.24994659260841701"/>
      </font>
    </dxf>
    <dxf>
      <font>
        <b/>
        <i val="0"/>
        <color theme="0"/>
      </font>
      <numFmt numFmtId="2" formatCode="0.00"/>
      <fill>
        <patternFill>
          <bgColor rgb="FFC00000"/>
        </patternFill>
      </fill>
    </dxf>
    <dxf>
      <font>
        <b/>
        <i val="0"/>
      </font>
      <fill>
        <patternFill>
          <bgColor rgb="FF00B050"/>
        </patternFill>
      </fill>
    </dxf>
    <dxf>
      <font>
        <b val="0"/>
        <i val="0"/>
        <color theme="0" tint="-0.24994659260841701"/>
      </font>
    </dxf>
    <dxf>
      <fill>
        <patternFill>
          <bgColor theme="5" tint="0.79998168889431442"/>
        </patternFill>
      </fill>
    </dxf>
    <dxf>
      <fill>
        <patternFill>
          <bgColor theme="5" tint="0.79998168889431442"/>
        </patternFill>
      </fill>
    </dxf>
    <dxf>
      <fill>
        <patternFill>
          <bgColor theme="5" tint="0.79998168889431442"/>
        </patternFill>
      </fill>
    </dxf>
    <dxf>
      <font>
        <b/>
        <i val="0"/>
        <color theme="2" tint="-0.499984740745262"/>
      </font>
      <fill>
        <patternFill patternType="solid">
          <bgColor theme="0" tint="-4.9989318521683403E-2"/>
        </patternFill>
      </fill>
    </dxf>
    <dxf>
      <font>
        <b/>
        <i val="0"/>
        <color theme="2" tint="-0.499984740745262"/>
      </font>
      <fill>
        <patternFill patternType="solid">
          <bgColor theme="0" tint="-4.9989318521683403E-2"/>
        </patternFill>
      </fill>
    </dxf>
    <dxf>
      <font>
        <b/>
        <i val="0"/>
        <color theme="2" tint="-0.499984740745262"/>
      </font>
      <fill>
        <patternFill patternType="solid">
          <bgColor theme="0" tint="-4.9989318521683403E-2"/>
        </patternFill>
      </fill>
    </dxf>
    <dxf>
      <font>
        <b/>
        <i val="0"/>
      </font>
      <fill>
        <patternFill>
          <bgColor rgb="FF00B050"/>
        </patternFill>
      </fill>
    </dxf>
    <dxf>
      <font>
        <b val="0"/>
        <i val="0"/>
        <color theme="0" tint="-0.24994659260841701"/>
      </font>
    </dxf>
    <dxf>
      <font>
        <color theme="0" tint="-4.9989318521683403E-2"/>
      </font>
      <fill>
        <patternFill>
          <fgColor theme="0" tint="-4.9989318521683403E-2"/>
          <bgColor theme="0" tint="-4.9989318521683403E-2"/>
        </patternFill>
      </fill>
    </dxf>
  </dxfs>
  <tableStyles count="0" defaultTableStyle="TableStyleMedium2" defaultPivotStyle="PivotStyleLight16"/>
  <colors>
    <mruColors>
      <color rgb="FFB3FFFF"/>
      <color rgb="FF009ED6"/>
      <color rgb="FF66FFFF"/>
      <color rgb="FFD2F1F2"/>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ustomXml" Target="../customXml/item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978592</xdr:colOff>
      <xdr:row>1</xdr:row>
      <xdr:rowOff>47626</xdr:rowOff>
    </xdr:to>
    <xdr:pic>
      <xdr:nvPicPr>
        <xdr:cNvPr id="2" name="Obrázek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978592" cy="2857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0</xdr:row>
      <xdr:rowOff>0</xdr:rowOff>
    </xdr:from>
    <xdr:to>
      <xdr:col>0</xdr:col>
      <xdr:colOff>978592</xdr:colOff>
      <xdr:row>1</xdr:row>
      <xdr:rowOff>47626</xdr:rowOff>
    </xdr:to>
    <xdr:pic>
      <xdr:nvPicPr>
        <xdr:cNvPr id="3" name="Obrázek 2">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978592" cy="2857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36515</xdr:colOff>
      <xdr:row>0</xdr:row>
      <xdr:rowOff>0</xdr:rowOff>
    </xdr:from>
    <xdr:to>
      <xdr:col>0</xdr:col>
      <xdr:colOff>1419986</xdr:colOff>
      <xdr:row>2</xdr:row>
      <xdr:rowOff>7937</xdr:rowOff>
    </xdr:to>
    <xdr:pic>
      <xdr:nvPicPr>
        <xdr:cNvPr id="2" name="Obrázek 1">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515" y="0"/>
          <a:ext cx="1383471" cy="396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12702</xdr:colOff>
      <xdr:row>0</xdr:row>
      <xdr:rowOff>0</xdr:rowOff>
    </xdr:from>
    <xdr:to>
      <xdr:col>0</xdr:col>
      <xdr:colOff>1135064</xdr:colOff>
      <xdr:row>1</xdr:row>
      <xdr:rowOff>119203</xdr:rowOff>
    </xdr:to>
    <xdr:pic>
      <xdr:nvPicPr>
        <xdr:cNvPr id="2" name="Obrázek 1">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02" y="0"/>
          <a:ext cx="1122362" cy="3176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492124</xdr:colOff>
      <xdr:row>23</xdr:row>
      <xdr:rowOff>150812</xdr:rowOff>
    </xdr:from>
    <xdr:to>
      <xdr:col>14</xdr:col>
      <xdr:colOff>261937</xdr:colOff>
      <xdr:row>27</xdr:row>
      <xdr:rowOff>141287</xdr:rowOff>
    </xdr:to>
    <xdr:pic>
      <xdr:nvPicPr>
        <xdr:cNvPr id="3" name="Obrázek 2" descr="image001">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009062" y="4516437"/>
          <a:ext cx="3556000" cy="752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978592</xdr:colOff>
      <xdr:row>1</xdr:row>
      <xdr:rowOff>47626</xdr:rowOff>
    </xdr:to>
    <xdr:pic>
      <xdr:nvPicPr>
        <xdr:cNvPr id="2" name="Obrázek 1">
          <a:extLst>
            <a:ext uri="{FF2B5EF4-FFF2-40B4-BE49-F238E27FC236}">
              <a16:creationId xmlns:a16="http://schemas.microsoft.com/office/drawing/2014/main" id="{E3E5615D-9BC9-473D-A1F2-B31C3A12CE4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978592" cy="2857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20</xdr:col>
      <xdr:colOff>492124</xdr:colOff>
      <xdr:row>11</xdr:row>
      <xdr:rowOff>150812</xdr:rowOff>
    </xdr:from>
    <xdr:to>
      <xdr:col>25</xdr:col>
      <xdr:colOff>261937</xdr:colOff>
      <xdr:row>15</xdr:row>
      <xdr:rowOff>141287</xdr:rowOff>
    </xdr:to>
    <xdr:pic>
      <xdr:nvPicPr>
        <xdr:cNvPr id="5" name="Obrázek 4" descr="image001">
          <a:extLst>
            <a:ext uri="{FF2B5EF4-FFF2-40B4-BE49-F238E27FC236}">
              <a16:creationId xmlns:a16="http://schemas.microsoft.com/office/drawing/2014/main" id="{EE656997-DDB3-45E1-B275-9CA65EC7DE0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2432754" y="16260486"/>
          <a:ext cx="4068487" cy="752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xdr:col>
      <xdr:colOff>443727</xdr:colOff>
      <xdr:row>1</xdr:row>
      <xdr:rowOff>95251</xdr:rowOff>
    </xdr:to>
    <xdr:pic>
      <xdr:nvPicPr>
        <xdr:cNvPr id="3" name="Obrázek 2">
          <a:extLst>
            <a:ext uri="{FF2B5EF4-FFF2-40B4-BE49-F238E27FC236}">
              <a16:creationId xmlns:a16="http://schemas.microsoft.com/office/drawing/2014/main" id="{6ADB24CD-5524-4EE6-BD48-91D906CF6AD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978592" cy="2857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15875</xdr:colOff>
      <xdr:row>0</xdr:row>
      <xdr:rowOff>15875</xdr:rowOff>
    </xdr:from>
    <xdr:to>
      <xdr:col>0</xdr:col>
      <xdr:colOff>994467</xdr:colOff>
      <xdr:row>1</xdr:row>
      <xdr:rowOff>55564</xdr:rowOff>
    </xdr:to>
    <xdr:pic>
      <xdr:nvPicPr>
        <xdr:cNvPr id="3" name="Obrázek 2">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875" y="15875"/>
          <a:ext cx="978592" cy="29368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0</xdr:row>
      <xdr:rowOff>0</xdr:rowOff>
    </xdr:from>
    <xdr:to>
      <xdr:col>0</xdr:col>
      <xdr:colOff>978592</xdr:colOff>
      <xdr:row>1</xdr:row>
      <xdr:rowOff>28576</xdr:rowOff>
    </xdr:to>
    <xdr:pic>
      <xdr:nvPicPr>
        <xdr:cNvPr id="4" name="Obrázek 3">
          <a:extLst>
            <a:ext uri="{FF2B5EF4-FFF2-40B4-BE49-F238E27FC236}">
              <a16:creationId xmlns:a16="http://schemas.microsoft.com/office/drawing/2014/main" id="{00000000-0008-0000-02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978592" cy="2857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celář">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List6">
    <pageSetUpPr fitToPage="1"/>
  </sheetPr>
  <dimension ref="A1:L59"/>
  <sheetViews>
    <sheetView showRowColHeaders="0" zoomScaleNormal="100" zoomScaleSheetLayoutView="90" workbookViewId="0">
      <selection activeCell="C10" sqref="C10"/>
    </sheetView>
  </sheetViews>
  <sheetFormatPr defaultColWidth="0" defaultRowHeight="14.4" zeroHeight="1" x14ac:dyDescent="0.3"/>
  <cols>
    <col min="1" max="1" width="30" style="1" customWidth="1"/>
    <col min="2" max="2" width="1.6640625" style="1" customWidth="1"/>
    <col min="3" max="3" width="16.88671875" style="2" customWidth="1"/>
    <col min="4" max="4" width="7.44140625" style="1" customWidth="1"/>
    <col min="5" max="5" width="16.88671875" style="2" customWidth="1"/>
    <col min="6" max="6" width="7.44140625" style="1" customWidth="1"/>
    <col min="7" max="7" width="16.88671875" style="2" customWidth="1"/>
    <col min="8" max="8" width="4.5546875" style="2" customWidth="1"/>
    <col min="9" max="9" width="12" style="1" customWidth="1"/>
    <col min="10" max="10" width="20.6640625" style="1" customWidth="1"/>
    <col min="11" max="11" width="12" style="1" customWidth="1"/>
    <col min="12" max="12" width="9.109375" style="1" hidden="1" customWidth="1"/>
    <col min="13" max="16384" width="9.109375" hidden="1"/>
  </cols>
  <sheetData>
    <row r="1" spans="1:10" ht="18.75" customHeight="1" x14ac:dyDescent="0.3">
      <c r="A1" s="159" t="s">
        <v>112</v>
      </c>
      <c r="B1" s="159"/>
      <c r="C1" s="159"/>
      <c r="D1" s="159"/>
      <c r="E1" s="159"/>
      <c r="F1" s="159"/>
      <c r="G1" s="159"/>
      <c r="H1" s="159"/>
      <c r="I1" s="38" t="s">
        <v>0</v>
      </c>
    </row>
    <row r="2" spans="1:10" ht="9.75" customHeight="1" x14ac:dyDescent="0.3">
      <c r="C2" s="1"/>
      <c r="E2" s="1"/>
      <c r="G2" s="1"/>
      <c r="H2" s="1"/>
    </row>
    <row r="3" spans="1:10" ht="16.5" customHeight="1" x14ac:dyDescent="0.3">
      <c r="A3" s="104" t="s">
        <v>1</v>
      </c>
      <c r="C3" s="160" t="s">
        <v>131</v>
      </c>
      <c r="D3" s="161"/>
      <c r="E3" s="161"/>
      <c r="G3" s="1"/>
      <c r="H3" s="1"/>
    </row>
    <row r="4" spans="1:10" ht="15.75" customHeight="1" x14ac:dyDescent="0.3">
      <c r="A4" s="104" t="s">
        <v>2</v>
      </c>
      <c r="C4" s="39">
        <v>3333333353</v>
      </c>
      <c r="D4" s="40"/>
      <c r="E4" s="55"/>
      <c r="F4" s="55"/>
      <c r="G4" s="37"/>
      <c r="H4" s="1"/>
    </row>
    <row r="5" spans="1:10" ht="9.75" customHeight="1" x14ac:dyDescent="0.3">
      <c r="A5" s="104"/>
      <c r="B5" s="104"/>
      <c r="C5" s="104"/>
      <c r="D5" s="104"/>
      <c r="E5" s="36"/>
      <c r="F5" s="36"/>
      <c r="G5" s="36"/>
      <c r="H5" s="104"/>
    </row>
    <row r="6" spans="1:10" x14ac:dyDescent="0.3">
      <c r="A6" s="4"/>
      <c r="B6" s="104" t="s">
        <v>3</v>
      </c>
      <c r="C6" s="102">
        <v>1000000</v>
      </c>
      <c r="E6" s="56" t="s">
        <v>4</v>
      </c>
      <c r="F6" s="57">
        <v>0.01</v>
      </c>
      <c r="G6" s="22"/>
    </row>
    <row r="7" spans="1:10" x14ac:dyDescent="0.3">
      <c r="A7" s="104"/>
      <c r="B7" s="104" t="s">
        <v>5</v>
      </c>
      <c r="C7" s="14">
        <v>3333.3</v>
      </c>
      <c r="E7" s="56" t="s">
        <v>6</v>
      </c>
      <c r="F7" s="58">
        <v>3</v>
      </c>
      <c r="G7" s="22"/>
    </row>
    <row r="8" spans="1:10" x14ac:dyDescent="0.3">
      <c r="C8" s="1"/>
      <c r="E8" s="115"/>
      <c r="F8" s="36"/>
      <c r="G8" s="59"/>
    </row>
    <row r="9" spans="1:10" x14ac:dyDescent="0.3">
      <c r="C9" s="3" t="s">
        <v>7</v>
      </c>
      <c r="D9" s="3"/>
      <c r="E9" s="3" t="s">
        <v>8</v>
      </c>
      <c r="F9" s="3"/>
      <c r="G9" s="3" t="s">
        <v>9</v>
      </c>
      <c r="H9" s="3"/>
    </row>
    <row r="10" spans="1:10" ht="15.6" x14ac:dyDescent="0.3">
      <c r="A10" s="104" t="s">
        <v>10</v>
      </c>
      <c r="C10" s="15" t="s">
        <v>11</v>
      </c>
      <c r="E10" s="15" t="s">
        <v>11</v>
      </c>
      <c r="G10" s="15" t="s">
        <v>12</v>
      </c>
      <c r="H10" s="15"/>
    </row>
    <row r="11" spans="1:10" x14ac:dyDescent="0.3">
      <c r="C11" s="8">
        <f>IF(C10="ANO",1,0)</f>
        <v>1</v>
      </c>
      <c r="D11" s="9"/>
      <c r="E11" s="8">
        <f>IF(E10="ANO",1,0)</f>
        <v>1</v>
      </c>
      <c r="F11" s="9"/>
      <c r="G11" s="8">
        <f>IF(G10="ANO",1,0)</f>
        <v>0</v>
      </c>
      <c r="H11" s="68"/>
      <c r="I11" s="68"/>
    </row>
    <row r="12" spans="1:10" x14ac:dyDescent="0.3">
      <c r="A12" s="104" t="s">
        <v>13</v>
      </c>
      <c r="B12" s="104"/>
      <c r="C12" s="102">
        <v>6666</v>
      </c>
      <c r="E12" s="102">
        <v>6666</v>
      </c>
      <c r="G12" s="102">
        <v>6666</v>
      </c>
      <c r="H12" s="1"/>
    </row>
    <row r="13" spans="1:10" ht="7.5" customHeight="1" x14ac:dyDescent="0.3">
      <c r="C13" s="8"/>
      <c r="D13" s="9"/>
      <c r="E13" s="8"/>
      <c r="F13" s="9"/>
      <c r="G13" s="8"/>
      <c r="H13" s="1"/>
    </row>
    <row r="14" spans="1:10" x14ac:dyDescent="0.3">
      <c r="A14" s="104" t="s">
        <v>14</v>
      </c>
      <c r="C14" s="102">
        <v>0</v>
      </c>
      <c r="D14" s="9"/>
      <c r="E14" s="102">
        <v>0</v>
      </c>
      <c r="F14" s="9"/>
      <c r="G14" s="102">
        <v>0</v>
      </c>
      <c r="H14" s="1"/>
      <c r="I14" s="54" t="s">
        <v>15</v>
      </c>
      <c r="J14" s="2"/>
    </row>
    <row r="15" spans="1:10" x14ac:dyDescent="0.3">
      <c r="A15" s="104" t="s">
        <v>16</v>
      </c>
      <c r="C15" s="102">
        <v>0</v>
      </c>
      <c r="D15" s="9"/>
      <c r="E15" s="102">
        <v>0</v>
      </c>
      <c r="F15" s="9"/>
      <c r="G15" s="102">
        <v>0</v>
      </c>
      <c r="H15" s="1"/>
      <c r="J15" s="2"/>
    </row>
    <row r="16" spans="1:10" ht="7.5" customHeight="1" x14ac:dyDescent="0.3">
      <c r="A16" s="104"/>
      <c r="C16" s="9"/>
      <c r="D16" s="9"/>
      <c r="E16" s="9"/>
      <c r="F16" s="9"/>
      <c r="G16" s="9"/>
      <c r="H16" s="1"/>
      <c r="J16" s="2"/>
    </row>
    <row r="17" spans="1:11" x14ac:dyDescent="0.3">
      <c r="A17" s="104" t="s">
        <v>17</v>
      </c>
      <c r="C17" s="102">
        <v>0</v>
      </c>
      <c r="E17" s="102">
        <v>0</v>
      </c>
      <c r="F17" s="9"/>
      <c r="G17" s="102">
        <v>0</v>
      </c>
      <c r="H17" s="1"/>
      <c r="I17" s="54" t="s">
        <v>15</v>
      </c>
      <c r="J17" s="2"/>
    </row>
    <row r="18" spans="1:11" x14ac:dyDescent="0.3">
      <c r="A18" s="104" t="s">
        <v>18</v>
      </c>
      <c r="C18" s="102">
        <v>0</v>
      </c>
      <c r="E18" s="102">
        <v>0</v>
      </c>
      <c r="F18" s="9"/>
      <c r="G18" s="102">
        <v>0</v>
      </c>
      <c r="H18" s="1"/>
      <c r="I18" s="54" t="s">
        <v>15</v>
      </c>
      <c r="J18" s="2"/>
    </row>
    <row r="19" spans="1:11" x14ac:dyDescent="0.3">
      <c r="A19" s="104" t="s">
        <v>19</v>
      </c>
      <c r="C19" s="102">
        <v>0</v>
      </c>
      <c r="E19" s="102">
        <v>0</v>
      </c>
      <c r="F19" s="9"/>
      <c r="G19" s="102">
        <v>0</v>
      </c>
      <c r="H19" s="1"/>
      <c r="I19" s="54" t="s">
        <v>15</v>
      </c>
      <c r="J19" s="2"/>
    </row>
    <row r="20" spans="1:11" x14ac:dyDescent="0.3">
      <c r="A20" s="104" t="s">
        <v>20</v>
      </c>
      <c r="C20" s="102">
        <v>0</v>
      </c>
      <c r="D20" s="9"/>
      <c r="E20" s="102">
        <v>0</v>
      </c>
      <c r="F20" s="9"/>
      <c r="G20" s="102">
        <v>0</v>
      </c>
      <c r="H20" s="1"/>
      <c r="J20" s="2"/>
    </row>
    <row r="21" spans="1:11" x14ac:dyDescent="0.3">
      <c r="A21" s="104" t="s">
        <v>21</v>
      </c>
      <c r="C21" s="102">
        <v>0</v>
      </c>
      <c r="D21" s="9"/>
      <c r="E21" s="102">
        <v>0</v>
      </c>
      <c r="F21" s="9"/>
      <c r="G21" s="102">
        <v>0</v>
      </c>
      <c r="H21" s="1"/>
      <c r="J21" s="2"/>
    </row>
    <row r="22" spans="1:11" ht="7.5" customHeight="1" x14ac:dyDescent="0.3">
      <c r="C22" s="8"/>
      <c r="D22" s="9"/>
      <c r="E22" s="22"/>
      <c r="F22" s="9"/>
      <c r="G22" s="8"/>
      <c r="H22" s="1"/>
      <c r="J22" s="2"/>
    </row>
    <row r="23" spans="1:11" x14ac:dyDescent="0.3">
      <c r="A23" s="73" t="s">
        <v>22</v>
      </c>
      <c r="B23" s="68"/>
      <c r="C23" s="70" t="str">
        <f>IF(OR(AND(C12&lt;1000,MAX(C12:C22)&gt;0),$C$6&lt;1000,$C$7&lt;100,C14+C15+1000&gt;C12,C14&lt;0,C15&lt;0,C17&lt;0,C18&lt;0,C19&lt;0,C20&lt;0,C21&lt;0),"X","")</f>
        <v/>
      </c>
      <c r="D23" s="71"/>
      <c r="E23" s="70" t="str">
        <f>IF(OR(AND(E12&lt;1000,MAX(E12:E22)&gt;0),$C$6&lt;1000,$C$7&lt;100,E14+E15+1000&gt;E12,E14&lt;0,E15&lt;0,E17&lt;0,E18&lt;0,E19&lt;0,E20&lt;0,E21&lt;0),"X","")</f>
        <v/>
      </c>
      <c r="F23" s="71"/>
      <c r="G23" s="70" t="str">
        <f>IF(OR(AND(G12&lt;1000,MAX(G12:G22)&gt;0),$C$6&lt;1000,$C$7&lt;100,G14+G15+1000&gt;G12,G14&lt;0,G15&lt;0,G17&lt;0,G18&lt;0,G19&lt;0,G20&lt;0,G21&lt;0),"X","")</f>
        <v/>
      </c>
      <c r="H23" s="67"/>
      <c r="I23" s="68"/>
    </row>
    <row r="24" spans="1:11" x14ac:dyDescent="0.3">
      <c r="A24" s="104" t="s">
        <v>23</v>
      </c>
      <c r="C24" s="18">
        <f>SUM(C17:C21)</f>
        <v>0</v>
      </c>
      <c r="D24" s="46"/>
      <c r="E24" s="18">
        <f>SUM(E17:E21)</f>
        <v>0</v>
      </c>
      <c r="F24" s="46"/>
      <c r="G24" s="18">
        <f>SUM(G17:G21)</f>
        <v>0</v>
      </c>
      <c r="H24" s="7"/>
    </row>
    <row r="25" spans="1:11" x14ac:dyDescent="0.3">
      <c r="A25" s="104" t="s">
        <v>24</v>
      </c>
      <c r="C25" s="18">
        <f>C14+C15+C18*0.05+C19*0.1</f>
        <v>0</v>
      </c>
      <c r="E25" s="18">
        <f>E14+E15+E18*0.05+E19*0.1</f>
        <v>0</v>
      </c>
      <c r="G25" s="7">
        <f>G14+G15+G18*0.05+G19*0.1</f>
        <v>0</v>
      </c>
      <c r="H25" s="1"/>
    </row>
    <row r="26" spans="1:11" ht="9" customHeight="1" x14ac:dyDescent="0.3">
      <c r="A26" s="104"/>
      <c r="B26" s="104"/>
      <c r="C26" s="104"/>
      <c r="D26" s="104"/>
      <c r="E26" s="104"/>
      <c r="F26" s="104"/>
      <c r="G26" s="104"/>
      <c r="H26" s="104"/>
      <c r="I26" s="104"/>
      <c r="J26" s="104"/>
      <c r="K26" s="104"/>
    </row>
    <row r="27" spans="1:11" x14ac:dyDescent="0.3">
      <c r="A27" s="104" t="s">
        <v>25</v>
      </c>
      <c r="B27" s="104"/>
      <c r="C27" s="19">
        <f>IF(C23="X",0,IF(C12&gt;0,ROUND(($C$6+C24)/(12*C12),2),""))</f>
        <v>12.5</v>
      </c>
      <c r="D27" s="1" t="s">
        <v>103</v>
      </c>
      <c r="E27" s="19">
        <f>IF(E23="X",0,IF(E12&gt;0,ROUND(($C$6+E24)/(12*E12),2),""))</f>
        <v>12.5</v>
      </c>
      <c r="F27" s="1" t="s">
        <v>103</v>
      </c>
      <c r="G27" s="19">
        <f>IF(G23="X",0,IF(G12&gt;0,ROUND(($C$6+G24)/(12*G12),2),""))</f>
        <v>12.5</v>
      </c>
      <c r="H27" s="1" t="s">
        <v>103</v>
      </c>
    </row>
    <row r="28" spans="1:11" x14ac:dyDescent="0.3">
      <c r="A28" s="104" t="s">
        <v>26</v>
      </c>
      <c r="B28" s="104"/>
      <c r="C28" s="19">
        <f>100*IF(C23="X",0,IF(C12&gt;0,ROUND(($C$7+C25)/C12,4),0))</f>
        <v>50</v>
      </c>
      <c r="D28" s="1" t="s">
        <v>102</v>
      </c>
      <c r="E28" s="19">
        <f>100*IF(E23="X",0,IF(E12&gt;0,ROUND(($C$7+E25)/E12,4),0))</f>
        <v>50</v>
      </c>
      <c r="F28" s="1" t="s">
        <v>102</v>
      </c>
      <c r="G28" s="19">
        <f>100*IF(G23="X",0,IF(G12&gt;0,ROUND(($C$7+G25)/G12,4),0))</f>
        <v>50</v>
      </c>
      <c r="H28" s="1" t="s">
        <v>102</v>
      </c>
    </row>
    <row r="29" spans="1:11" x14ac:dyDescent="0.3">
      <c r="A29" s="5"/>
      <c r="B29" s="5"/>
      <c r="C29" s="87"/>
      <c r="D29" s="5"/>
      <c r="E29" s="5"/>
      <c r="F29" s="5"/>
      <c r="G29" s="5"/>
      <c r="H29" s="5"/>
    </row>
    <row r="30" spans="1:11" x14ac:dyDescent="0.3">
      <c r="C30" s="104" t="s">
        <v>27</v>
      </c>
      <c r="E30" s="19">
        <f>IF(OR(AND(C11&gt;0,C23="X"),AND(E11&gt;0,E23="X"),AND(G11&gt;0,G23="X")),0,ROUND(IFERROR((1/12)*(C6+C11*C24+E11*E24+G11*G24)/(C11*C12+E11*E12+G11*G12),0),2))</f>
        <v>6.25</v>
      </c>
      <c r="F30" s="1" t="s">
        <v>104</v>
      </c>
      <c r="G30" s="1"/>
      <c r="H30" s="1"/>
    </row>
    <row r="31" spans="1:11" x14ac:dyDescent="0.3">
      <c r="C31" s="104" t="s">
        <v>28</v>
      </c>
      <c r="E31" s="19">
        <f>100*IF(OR(AND(C11&gt;0,C23="X"),AND(E11&gt;0,E23="X"),AND(G11&gt;0,G23="X")),0,ROUND(IFERROR((C7+C11*C25+E11*E25+G11*G25)/(C11*C12+E11*E12+G11*G12),0),4))</f>
        <v>25</v>
      </c>
      <c r="F31" s="1" t="s">
        <v>102</v>
      </c>
      <c r="G31" s="1"/>
      <c r="H31" s="1"/>
    </row>
    <row r="32" spans="1:11" ht="15" thickBot="1" x14ac:dyDescent="0.35">
      <c r="C32" s="104"/>
      <c r="E32" s="18"/>
    </row>
    <row r="33" spans="1:9" x14ac:dyDescent="0.3">
      <c r="A33" s="109" t="s">
        <v>107</v>
      </c>
      <c r="C33" s="162" t="str">
        <f>"Použito celkové DTI "&amp;E30&amp;" a DSTI "&amp;E31&amp;" %."&amp;CHAR(10)&amp;"Celkové započítané příjmy: "&amp;TEXT(C12*C11+E12*E11+G12*G11,"# ##0")&amp;" Kč, "&amp;CHAR(10)&amp;
"Celkové zajištěné úvěry mimo MP: "&amp;TEXT(C20*C11+E20*E11+G20*G11,"# ##0")&amp;" Kč,"&amp;CHAR(10)&amp;
"Celkové spotřební úvěry mimo MP: "&amp;TEXT(C21*C11+E21*E11+G21*G11,"# ##0") &amp; " Kč,"&amp; CHAR(10)&amp;
"Celkové rámce KK a DEB: "&amp;TEXT((C18+C19)*C11+(E19+E18)*E11+(G19+G18)*G11,"# ##0")&amp;" Kč"</f>
        <v>Použito celkové DTI 6,25 a DSTI 25 %.
Celkové započítané příjmy: 13 332 Kč, 
Celkové zajištěné úvěry mimo MP: 0 Kč,
Celkové spotřební úvěry mimo MP: 0 Kč,
Celkové rámce KK a DEB: 0 Kč</v>
      </c>
      <c r="D33" s="163"/>
      <c r="E33" s="163"/>
      <c r="F33" s="163"/>
      <c r="G33" s="163"/>
      <c r="H33" s="164"/>
      <c r="I33" s="108" t="s">
        <v>15</v>
      </c>
    </row>
    <row r="34" spans="1:9" ht="62.25" customHeight="1" thickBot="1" x14ac:dyDescent="0.35">
      <c r="C34" s="165"/>
      <c r="D34" s="166"/>
      <c r="E34" s="166"/>
      <c r="F34" s="166"/>
      <c r="G34" s="166"/>
      <c r="H34" s="167"/>
    </row>
    <row r="35" spans="1:9" x14ac:dyDescent="0.3">
      <c r="C35" s="3"/>
      <c r="E35" s="23"/>
    </row>
    <row r="36" spans="1:9" x14ac:dyDescent="0.3"/>
    <row r="37" spans="1:9" hidden="1" x14ac:dyDescent="0.3">
      <c r="G37" s="1"/>
      <c r="H37" s="1"/>
    </row>
    <row r="38" spans="1:9" hidden="1" x14ac:dyDescent="0.3">
      <c r="C38" s="1"/>
      <c r="E38" s="1"/>
      <c r="G38" s="1"/>
      <c r="H38" s="1"/>
    </row>
    <row r="39" spans="1:9" hidden="1" x14ac:dyDescent="0.3">
      <c r="C39" s="1"/>
      <c r="E39" s="1"/>
      <c r="G39" s="1"/>
      <c r="H39" s="1"/>
    </row>
    <row r="40" spans="1:9" hidden="1" x14ac:dyDescent="0.3">
      <c r="C40" s="1"/>
      <c r="E40" s="1"/>
      <c r="G40" s="1"/>
      <c r="H40" s="1"/>
    </row>
    <row r="41" spans="1:9" hidden="1" x14ac:dyDescent="0.3">
      <c r="C41" s="1"/>
      <c r="E41" s="1"/>
      <c r="G41" s="1"/>
      <c r="H41" s="1"/>
    </row>
    <row r="47" spans="1:9" hidden="1" x14ac:dyDescent="0.3">
      <c r="A47" s="6"/>
    </row>
    <row r="54" spans="1:1" hidden="1" x14ac:dyDescent="0.3">
      <c r="A54" s="6"/>
    </row>
    <row r="55" spans="1:1" hidden="1" x14ac:dyDescent="0.3">
      <c r="A55" s="6"/>
    </row>
    <row r="56" spans="1:1" hidden="1" x14ac:dyDescent="0.3">
      <c r="A56" s="6"/>
    </row>
    <row r="57" spans="1:1" hidden="1" x14ac:dyDescent="0.3">
      <c r="A57" s="6"/>
    </row>
    <row r="58" spans="1:1" hidden="1" x14ac:dyDescent="0.3">
      <c r="A58" s="6"/>
    </row>
    <row r="59" spans="1:1" hidden="1" x14ac:dyDescent="0.3">
      <c r="A59" s="6"/>
    </row>
  </sheetData>
  <sheetProtection algorithmName="SHA-512" hashValue="OUA5r3d+x77SQI0HVCXCnRxceziB44bw3wVSAFJZipXNlG67OXvV7FBiLpGFWXNjlV4iGjOV04aj7mUStF3Y6Q==" saltValue="hmsueoTwhJFtx3n1LO6Eew==" spinCount="100000" sheet="1" selectLockedCells="1"/>
  <mergeCells count="3">
    <mergeCell ref="A1:H1"/>
    <mergeCell ref="C3:E3"/>
    <mergeCell ref="C33:H34"/>
  </mergeCells>
  <conditionalFormatting sqref="F24:F25">
    <cfRule type="cellIs" dxfId="146" priority="69" operator="equal">
      <formula>0</formula>
    </cfRule>
  </conditionalFormatting>
  <conditionalFormatting sqref="D28 F28">
    <cfRule type="cellIs" dxfId="145" priority="66" operator="equal">
      <formula>0</formula>
    </cfRule>
  </conditionalFormatting>
  <conditionalFormatting sqref="D28 F28">
    <cfRule type="cellIs" dxfId="144" priority="65" operator="between">
      <formula>0.0001</formula>
      <formula>0.45</formula>
    </cfRule>
  </conditionalFormatting>
  <conditionalFormatting sqref="E10">
    <cfRule type="cellIs" dxfId="143" priority="63" operator="equal">
      <formula>"NE"</formula>
    </cfRule>
  </conditionalFormatting>
  <conditionalFormatting sqref="C10">
    <cfRule type="cellIs" dxfId="142" priority="62" operator="equal">
      <formula>"NE"</formula>
    </cfRule>
  </conditionalFormatting>
  <conditionalFormatting sqref="G10:H10">
    <cfRule type="cellIs" dxfId="141" priority="61" operator="equal">
      <formula>"NE"</formula>
    </cfRule>
  </conditionalFormatting>
  <conditionalFormatting sqref="C23">
    <cfRule type="cellIs" dxfId="140" priority="57" operator="equal">
      <formula>"X"</formula>
    </cfRule>
  </conditionalFormatting>
  <conditionalFormatting sqref="E23">
    <cfRule type="cellIs" dxfId="139" priority="56" operator="equal">
      <formula>"X"</formula>
    </cfRule>
  </conditionalFormatting>
  <conditionalFormatting sqref="G23">
    <cfRule type="cellIs" dxfId="138" priority="55" operator="equal">
      <formula>"X"</formula>
    </cfRule>
  </conditionalFormatting>
  <conditionalFormatting sqref="C28">
    <cfRule type="cellIs" dxfId="137" priority="48" operator="equal">
      <formula>0</formula>
    </cfRule>
  </conditionalFormatting>
  <conditionalFormatting sqref="C28">
    <cfRule type="cellIs" dxfId="136" priority="47" operator="between">
      <formula>0.0001</formula>
      <formula>Limit_DSTI</formula>
    </cfRule>
  </conditionalFormatting>
  <conditionalFormatting sqref="C28">
    <cfRule type="cellIs" dxfId="135" priority="45" operator="greaterThan">
      <formula>Limit_DSTI</formula>
    </cfRule>
  </conditionalFormatting>
  <conditionalFormatting sqref="E28">
    <cfRule type="cellIs" dxfId="134" priority="21" operator="equal">
      <formula>0</formula>
    </cfRule>
  </conditionalFormatting>
  <conditionalFormatting sqref="E28">
    <cfRule type="cellIs" dxfId="133" priority="20" operator="between">
      <formula>0.0001</formula>
      <formula>Limit_DSTI</formula>
    </cfRule>
  </conditionalFormatting>
  <conditionalFormatting sqref="E28">
    <cfRule type="cellIs" dxfId="132" priority="19" operator="greaterThan">
      <formula>Limit_DSTI</formula>
    </cfRule>
  </conditionalFormatting>
  <conditionalFormatting sqref="G28">
    <cfRule type="cellIs" dxfId="131" priority="18" operator="equal">
      <formula>0</formula>
    </cfRule>
  </conditionalFormatting>
  <conditionalFormatting sqref="G28">
    <cfRule type="cellIs" dxfId="130" priority="17" operator="between">
      <formula>0.0001</formula>
      <formula>Limit_DSTI</formula>
    </cfRule>
  </conditionalFormatting>
  <conditionalFormatting sqref="G28">
    <cfRule type="cellIs" dxfId="129" priority="16" operator="greaterThan">
      <formula>Limit_DSTI</formula>
    </cfRule>
  </conditionalFormatting>
  <conditionalFormatting sqref="E31">
    <cfRule type="cellIs" dxfId="128" priority="15" operator="equal">
      <formula>0</formula>
    </cfRule>
  </conditionalFormatting>
  <conditionalFormatting sqref="E31">
    <cfRule type="cellIs" dxfId="127" priority="14" operator="between">
      <formula>0.0001</formula>
      <formula>Limit_DSTI</formula>
    </cfRule>
  </conditionalFormatting>
  <conditionalFormatting sqref="E31">
    <cfRule type="cellIs" dxfId="126" priority="13" operator="greaterThan">
      <formula>Limit_DSTI</formula>
    </cfRule>
  </conditionalFormatting>
  <conditionalFormatting sqref="C27">
    <cfRule type="cellIs" dxfId="125" priority="12" operator="equal">
      <formula>0</formula>
    </cfRule>
  </conditionalFormatting>
  <conditionalFormatting sqref="C27">
    <cfRule type="cellIs" dxfId="124" priority="11" operator="between">
      <formula>0.00001</formula>
      <formula>Limit_DTI</formula>
    </cfRule>
  </conditionalFormatting>
  <conditionalFormatting sqref="C27">
    <cfRule type="cellIs" dxfId="123" priority="10" operator="greaterThan">
      <formula>Limit_DTI</formula>
    </cfRule>
  </conditionalFormatting>
  <conditionalFormatting sqref="E27">
    <cfRule type="cellIs" dxfId="122" priority="9" operator="equal">
      <formula>0</formula>
    </cfRule>
  </conditionalFormatting>
  <conditionalFormatting sqref="E27">
    <cfRule type="cellIs" dxfId="121" priority="8" operator="between">
      <formula>0.00001</formula>
      <formula>Limit_DTI</formula>
    </cfRule>
  </conditionalFormatting>
  <conditionalFormatting sqref="E27">
    <cfRule type="cellIs" dxfId="120" priority="7" operator="greaterThan">
      <formula>Limit_DTI</formula>
    </cfRule>
  </conditionalFormatting>
  <conditionalFormatting sqref="G27">
    <cfRule type="cellIs" dxfId="119" priority="6" operator="equal">
      <formula>0</formula>
    </cfRule>
  </conditionalFormatting>
  <conditionalFormatting sqref="G27">
    <cfRule type="cellIs" dxfId="118" priority="5" operator="between">
      <formula>0.00001</formula>
      <formula>Limit_DTI</formula>
    </cfRule>
  </conditionalFormatting>
  <conditionalFormatting sqref="G27">
    <cfRule type="cellIs" dxfId="117" priority="4" operator="greaterThan">
      <formula>Limit_DTI</formula>
    </cfRule>
  </conditionalFormatting>
  <conditionalFormatting sqref="E30">
    <cfRule type="cellIs" dxfId="116" priority="3" operator="equal">
      <formula>0</formula>
    </cfRule>
  </conditionalFormatting>
  <conditionalFormatting sqref="E30">
    <cfRule type="cellIs" dxfId="115" priority="2" operator="between">
      <formula>0.00001</formula>
      <formula>Limit_DTI</formula>
    </cfRule>
  </conditionalFormatting>
  <conditionalFormatting sqref="E30">
    <cfRule type="cellIs" dxfId="114" priority="1" operator="greaterThan">
      <formula>Limit_DTI</formula>
    </cfRule>
  </conditionalFormatting>
  <dataValidations count="2">
    <dataValidation type="decimal" allowBlank="1" showInputMessage="1" showErrorMessage="1" sqref="G14:G15 G17:G21 E14:E15 E17:E21 C14:C15 C17:C21" xr:uid="{00000000-0002-0000-0000-000000000000}">
      <formula1>0</formula1>
      <formula2>9999999999999</formula2>
    </dataValidation>
    <dataValidation type="list" allowBlank="1" showInputMessage="1" showErrorMessage="1" sqref="C10 E10 G10:H10" xr:uid="{00000000-0002-0000-0000-000001000000}">
      <formula1>"ANO,NE"</formula1>
    </dataValidation>
  </dataValidations>
  <pageMargins left="0" right="0" top="0" bottom="0" header="0" footer="0"/>
  <pageSetup paperSize="9" fitToHeight="0" orientation="portrait" r:id="rId1"/>
  <headerFooter>
    <oddFooter>&amp;C&amp;1#&amp;"Calibri"&amp;9&amp;K000000 C2 - CONFIDENTIAL</oddFooter>
  </headerFooter>
  <drawing r:id="rId2"/>
  <legacyDrawing r:id="rId3"/>
  <extLst>
    <ext xmlns:x14="http://schemas.microsoft.com/office/spreadsheetml/2009/9/main" uri="{CCE6A557-97BC-4b89-ADB6-D9C93CAAB3DF}">
      <x14:dataValidations xmlns:xm="http://schemas.microsoft.com/office/excel/2006/main" count="3">
        <x14:dataValidation type="decimal" allowBlank="1" showInputMessage="1" showErrorMessage="1" xr:uid="{00000000-0002-0000-0000-000002000000}">
          <x14:formula1>
            <xm:f>Parametry!XFB7</xm:f>
          </x14:formula1>
          <x14:formula2>
            <xm:f>Parametry!XFB8</xm:f>
          </x14:formula2>
          <xm:sqref>C12 E12</xm:sqref>
        </x14:dataValidation>
        <x14:dataValidation type="decimal" allowBlank="1" showInputMessage="1" showErrorMessage="1" xr:uid="{00000000-0002-0000-0000-000004000000}">
          <x14:formula1>
            <xm:f>Parametry!XFD4</xm:f>
          </x14:formula1>
          <x14:formula2>
            <xm:f>Parametry!XFD5</xm:f>
          </x14:formula2>
          <xm:sqref>C7</xm:sqref>
        </x14:dataValidation>
        <x14:dataValidation type="decimal" allowBlank="1" showInputMessage="1" showErrorMessage="1" xr:uid="{00000000-0002-0000-0000-000005000000}">
          <x14:formula1>
            <xm:f>Parametry!XFD2</xm:f>
          </x14:formula1>
          <x14:formula2>
            <xm:f>Parametry!XFD3</xm:f>
          </x14:formula2>
          <xm:sqref>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List3"/>
  <dimension ref="A1:Z363"/>
  <sheetViews>
    <sheetView zoomScale="120" zoomScaleNormal="120" workbookViewId="0">
      <selection activeCell="C3" sqref="C3"/>
    </sheetView>
  </sheetViews>
  <sheetFormatPr defaultRowHeight="14.4" x14ac:dyDescent="0.3"/>
  <cols>
    <col min="1" max="1" width="30" style="1" customWidth="1"/>
    <col min="2" max="2" width="1.6640625" style="1" customWidth="1"/>
    <col min="3" max="3" width="16.88671875" style="2" customWidth="1"/>
    <col min="4" max="4" width="8.6640625" style="1" customWidth="1"/>
    <col min="5" max="5" width="18" style="2" customWidth="1"/>
    <col min="6" max="6" width="12.44140625" style="1" bestFit="1" customWidth="1"/>
    <col min="7" max="7" width="16.88671875" style="2" customWidth="1"/>
    <col min="8" max="8" width="6.6640625" style="1" customWidth="1"/>
    <col min="9" max="9" width="12.44140625" style="1" bestFit="1" customWidth="1"/>
    <col min="10" max="10" width="13.109375" style="1" customWidth="1"/>
    <col min="11" max="11" width="9.109375" style="1"/>
    <col min="12" max="12" width="7.44140625" style="1" bestFit="1" customWidth="1"/>
    <col min="13" max="13" width="11.109375" style="1" bestFit="1" customWidth="1"/>
    <col min="14" max="14" width="11.109375" style="1" customWidth="1"/>
    <col min="15" max="15" width="9.6640625" style="1" customWidth="1"/>
    <col min="16" max="16" width="10.109375" style="1" customWidth="1"/>
    <col min="17" max="18" width="9.109375" style="1"/>
    <col min="22" max="22" width="13.44140625" bestFit="1" customWidth="1"/>
  </cols>
  <sheetData>
    <row r="1" spans="1:26" ht="15.6" x14ac:dyDescent="0.3">
      <c r="C1" s="168" t="s">
        <v>35</v>
      </c>
      <c r="D1" s="168"/>
      <c r="E1" s="168"/>
      <c r="F1" s="168"/>
      <c r="S1" s="1"/>
      <c r="T1" s="1"/>
      <c r="U1" s="1" t="s">
        <v>36</v>
      </c>
      <c r="V1" s="1" t="s">
        <v>37</v>
      </c>
      <c r="W1" s="1" t="s">
        <v>38</v>
      </c>
      <c r="X1" t="s">
        <v>39</v>
      </c>
      <c r="Y1" t="s">
        <v>40</v>
      </c>
      <c r="Z1" t="s">
        <v>41</v>
      </c>
    </row>
    <row r="2" spans="1:26" x14ac:dyDescent="0.3">
      <c r="S2" s="1"/>
      <c r="T2" s="1"/>
      <c r="U2" s="1">
        <v>0</v>
      </c>
      <c r="V2" s="31">
        <f>C3</f>
        <v>2920000</v>
      </c>
      <c r="W2" s="1">
        <f>$C$4</f>
        <v>11380.67</v>
      </c>
      <c r="X2">
        <f>W2-Y2</f>
        <v>5565.0033333333331</v>
      </c>
      <c r="Y2">
        <f>V2*$C$5/12</f>
        <v>5815.666666666667</v>
      </c>
      <c r="Z2" s="33">
        <f>V2-X2</f>
        <v>2914434.9966666666</v>
      </c>
    </row>
    <row r="3" spans="1:26" s="1" customFormat="1" x14ac:dyDescent="0.3">
      <c r="A3" s="4"/>
      <c r="B3" s="101" t="s">
        <v>3</v>
      </c>
      <c r="C3" s="100">
        <v>2920000</v>
      </c>
      <c r="G3" s="2"/>
      <c r="U3" s="1">
        <v>1</v>
      </c>
      <c r="V3" s="1">
        <f>Z2</f>
        <v>2914434.9966666666</v>
      </c>
      <c r="W3" s="1">
        <f>$C$4</f>
        <v>11380.67</v>
      </c>
      <c r="X3" s="1">
        <f>W3-Y3</f>
        <v>5576.0869649722217</v>
      </c>
      <c r="Y3" s="1">
        <f>V3*$C$5/12</f>
        <v>5804.5830350277784</v>
      </c>
      <c r="Z3" s="1">
        <f>V3-X3</f>
        <v>2908858.9097016943</v>
      </c>
    </row>
    <row r="4" spans="1:26" s="1" customFormat="1" x14ac:dyDescent="0.3">
      <c r="A4" s="101"/>
      <c r="B4" s="101" t="s">
        <v>5</v>
      </c>
      <c r="C4" s="14">
        <v>11380.67</v>
      </c>
      <c r="U4" s="1">
        <v>2</v>
      </c>
      <c r="V4" s="1">
        <f t="shared" ref="V4:V68" si="0">Z3</f>
        <v>2908858.9097016943</v>
      </c>
      <c r="W4" s="1">
        <f t="shared" ref="W4:W68" si="1">$C$4</f>
        <v>11380.67</v>
      </c>
      <c r="X4" s="1">
        <f t="shared" ref="X4:X68" si="2">W4-Y4</f>
        <v>5587.192671510792</v>
      </c>
      <c r="Y4" s="1">
        <f t="shared" ref="Y4:Y68" si="3">V4*$C$5/12</f>
        <v>5793.477328489208</v>
      </c>
      <c r="Z4" s="1">
        <f t="shared" ref="Z4:Z68" si="4">V4-X4</f>
        <v>2903271.7170301834</v>
      </c>
    </row>
    <row r="5" spans="1:26" s="1" customFormat="1" x14ac:dyDescent="0.3">
      <c r="B5" s="101" t="s">
        <v>4</v>
      </c>
      <c r="C5" s="21">
        <v>2.3900000000000001E-2</v>
      </c>
      <c r="U5" s="1">
        <v>3</v>
      </c>
      <c r="V5" s="1">
        <f t="shared" si="0"/>
        <v>2903271.7170301834</v>
      </c>
      <c r="W5" s="1">
        <f t="shared" si="1"/>
        <v>11380.67</v>
      </c>
      <c r="X5" s="1">
        <f t="shared" si="2"/>
        <v>5598.3204969148846</v>
      </c>
      <c r="Y5" s="1">
        <f t="shared" si="3"/>
        <v>5782.3495030851154</v>
      </c>
      <c r="Z5" s="1">
        <f t="shared" si="4"/>
        <v>2897673.3965332685</v>
      </c>
    </row>
    <row r="6" spans="1:26" s="1" customFormat="1" x14ac:dyDescent="0.3">
      <c r="U6" s="1">
        <v>4</v>
      </c>
      <c r="V6" s="1">
        <f t="shared" si="0"/>
        <v>2897673.3965332685</v>
      </c>
      <c r="W6" s="1">
        <f t="shared" si="1"/>
        <v>11380.67</v>
      </c>
      <c r="X6" s="1">
        <f t="shared" si="2"/>
        <v>5609.4704852379064</v>
      </c>
      <c r="Y6" s="1">
        <f t="shared" si="3"/>
        <v>5771.1995147620937</v>
      </c>
      <c r="Z6" s="1">
        <f t="shared" si="4"/>
        <v>2892063.9260480306</v>
      </c>
    </row>
    <row r="7" spans="1:26" s="1" customFormat="1" x14ac:dyDescent="0.3">
      <c r="A7" s="101" t="s">
        <v>42</v>
      </c>
      <c r="B7" s="101"/>
      <c r="C7" s="100">
        <v>1000</v>
      </c>
      <c r="D7" s="9"/>
      <c r="U7" s="1">
        <v>5</v>
      </c>
      <c r="V7" s="1">
        <f t="shared" si="0"/>
        <v>2892063.9260480306</v>
      </c>
      <c r="W7" s="1">
        <f t="shared" si="1"/>
        <v>11380.67</v>
      </c>
      <c r="X7" s="1">
        <f t="shared" si="2"/>
        <v>5620.6426806210056</v>
      </c>
      <c r="Y7" s="1">
        <f t="shared" si="3"/>
        <v>5760.0273193789944</v>
      </c>
      <c r="Z7" s="1">
        <f t="shared" si="4"/>
        <v>2886443.2833674098</v>
      </c>
    </row>
    <row r="8" spans="1:26" s="1" customFormat="1" x14ac:dyDescent="0.3">
      <c r="A8" s="101" t="s">
        <v>43</v>
      </c>
      <c r="B8" s="101"/>
      <c r="C8" s="100">
        <v>2026.9</v>
      </c>
      <c r="U8" s="1">
        <v>6</v>
      </c>
      <c r="V8" s="1">
        <f t="shared" si="0"/>
        <v>2886443.2833674098</v>
      </c>
      <c r="W8" s="1">
        <f t="shared" si="1"/>
        <v>11380.67</v>
      </c>
      <c r="X8" s="1">
        <f t="shared" si="2"/>
        <v>5631.8371272932427</v>
      </c>
      <c r="Y8" s="1">
        <f t="shared" si="3"/>
        <v>5748.8328727067574</v>
      </c>
      <c r="Z8" s="1">
        <f t="shared" si="4"/>
        <v>2880811.4462401164</v>
      </c>
    </row>
    <row r="9" spans="1:26" s="1" customFormat="1" x14ac:dyDescent="0.3">
      <c r="U9" s="1">
        <v>7</v>
      </c>
      <c r="V9" s="1">
        <f t="shared" si="0"/>
        <v>2880811.4462401164</v>
      </c>
      <c r="W9" s="1">
        <f t="shared" si="1"/>
        <v>11380.67</v>
      </c>
      <c r="X9" s="1">
        <f t="shared" si="2"/>
        <v>5643.0538695717678</v>
      </c>
      <c r="Y9" s="1">
        <f t="shared" si="3"/>
        <v>5737.6161304282323</v>
      </c>
      <c r="Z9" s="1">
        <f t="shared" si="4"/>
        <v>2875168.3923705448</v>
      </c>
    </row>
    <row r="10" spans="1:26" s="1" customFormat="1" x14ac:dyDescent="0.3">
      <c r="A10" s="101" t="s">
        <v>44</v>
      </c>
      <c r="B10" s="101"/>
      <c r="C10" s="25">
        <v>5</v>
      </c>
      <c r="D10" s="26" t="str">
        <f>"  měsíc"&amp;IF(AND(C10&gt;=2,C10&lt;=4),"e",IF(OR(C10=0,C10&gt;=5),"ů",""))</f>
        <v xml:space="preserve">  měsíců</v>
      </c>
      <c r="U10" s="1">
        <v>8</v>
      </c>
      <c r="V10" s="1">
        <f t="shared" si="0"/>
        <v>2875168.3923705448</v>
      </c>
      <c r="W10" s="1">
        <f t="shared" si="1"/>
        <v>11380.67</v>
      </c>
      <c r="X10" s="1">
        <f t="shared" si="2"/>
        <v>5654.2929518619985</v>
      </c>
      <c r="Y10" s="1">
        <f t="shared" si="3"/>
        <v>5726.3770481380016</v>
      </c>
      <c r="Z10" s="1">
        <f t="shared" si="4"/>
        <v>2869514.099418683</v>
      </c>
    </row>
    <row r="11" spans="1:26" s="1" customFormat="1" x14ac:dyDescent="0.3">
      <c r="A11" s="101"/>
      <c r="B11" s="101"/>
      <c r="C11" s="26"/>
      <c r="D11" s="26"/>
    </row>
    <row r="12" spans="1:26" s="1" customFormat="1" x14ac:dyDescent="0.3">
      <c r="A12" s="101"/>
      <c r="B12" s="101"/>
      <c r="C12" s="101"/>
      <c r="D12" s="101"/>
      <c r="U12" s="1">
        <v>9</v>
      </c>
      <c r="V12" s="1">
        <f>Z10</f>
        <v>2869514.099418683</v>
      </c>
      <c r="W12" s="1">
        <f t="shared" si="1"/>
        <v>11380.67</v>
      </c>
      <c r="X12" s="1">
        <f t="shared" si="2"/>
        <v>5665.554418657789</v>
      </c>
      <c r="Y12" s="1">
        <f t="shared" si="3"/>
        <v>5715.115581342211</v>
      </c>
      <c r="Z12" s="1">
        <f t="shared" si="4"/>
        <v>2863848.5450000251</v>
      </c>
    </row>
    <row r="13" spans="1:26" s="1" customFormat="1" ht="28.8" x14ac:dyDescent="0.3">
      <c r="C13" s="28" t="s">
        <v>45</v>
      </c>
      <c r="D13" s="28" t="s">
        <v>46</v>
      </c>
      <c r="E13" s="28" t="s">
        <v>47</v>
      </c>
      <c r="F13" s="28" t="s">
        <v>48</v>
      </c>
      <c r="H13" s="29" t="s">
        <v>49</v>
      </c>
      <c r="I13" s="24" t="s">
        <v>50</v>
      </c>
      <c r="J13" s="24" t="s">
        <v>51</v>
      </c>
      <c r="K13" s="24" t="s">
        <v>52</v>
      </c>
      <c r="L13" s="24" t="s">
        <v>53</v>
      </c>
      <c r="M13" s="24" t="s">
        <v>54</v>
      </c>
      <c r="N13" s="24" t="s">
        <v>55</v>
      </c>
      <c r="O13" s="24" t="s">
        <v>56</v>
      </c>
      <c r="P13" s="24" t="s">
        <v>57</v>
      </c>
      <c r="Q13" s="24" t="s">
        <v>58</v>
      </c>
      <c r="U13" s="1">
        <v>10</v>
      </c>
      <c r="V13" s="1">
        <f t="shared" si="0"/>
        <v>2863848.5450000251</v>
      </c>
      <c r="W13" s="1">
        <f t="shared" si="1"/>
        <v>11380.67</v>
      </c>
      <c r="X13" s="1">
        <f t="shared" si="2"/>
        <v>5676.8383145416165</v>
      </c>
      <c r="Y13" s="1">
        <f t="shared" si="3"/>
        <v>5703.8316854583836</v>
      </c>
      <c r="Z13" s="1">
        <f t="shared" si="4"/>
        <v>2858171.7066854835</v>
      </c>
    </row>
    <row r="14" spans="1:26" s="1" customFormat="1" x14ac:dyDescent="0.3">
      <c r="A14" s="101"/>
      <c r="C14" s="17">
        <f>P14</f>
        <v>3081.2415661926589</v>
      </c>
      <c r="D14" s="2">
        <v>3</v>
      </c>
      <c r="E14" s="11" t="str">
        <f>IF(C14&lt;$C$8+$C$7,"ANO","NE")</f>
        <v>NE</v>
      </c>
      <c r="F14" s="35">
        <f>$C$7+$C$8-C14</f>
        <v>-54.341566192658775</v>
      </c>
      <c r="H14" s="27">
        <f>ROUND(-LN(1-$C$3*$C$5/(12*$C$4))/LN(1+$C$5/12),0)</f>
        <v>360</v>
      </c>
      <c r="I14" s="20">
        <f>$C$4-$C$3*$C$5/12</f>
        <v>5565.0033333333331</v>
      </c>
      <c r="J14" s="20">
        <f>I14*(12*D14-$C$10)</f>
        <v>172515.10333333333</v>
      </c>
      <c r="K14" s="20">
        <f>4000</f>
        <v>4000</v>
      </c>
      <c r="L14" s="27">
        <f>-D14*12*25</f>
        <v>-900</v>
      </c>
      <c r="M14" s="20">
        <f>$C$3-(J14+K14+L14)</f>
        <v>2744384.8966666665</v>
      </c>
      <c r="N14" s="20">
        <f>VLOOKUP(12*D14-$C$10,U:V,2,0)</f>
        <v>2742230.3828876698</v>
      </c>
      <c r="O14" s="20">
        <f>((N14*($C$5+0.02))/12)/(1-(1+($C$5+0.02)/12)^(-(H14-12*D14)))</f>
        <v>14461.911566192659</v>
      </c>
      <c r="P14" s="20">
        <f>O14-$C$4</f>
        <v>3081.2415661926589</v>
      </c>
      <c r="Q14" s="20">
        <f>0.02*M14/12</f>
        <v>4573.9748277777771</v>
      </c>
      <c r="U14" s="1">
        <v>11</v>
      </c>
      <c r="V14" s="1">
        <f t="shared" si="0"/>
        <v>2858171.7066854835</v>
      </c>
      <c r="W14" s="1">
        <f t="shared" si="1"/>
        <v>11380.67</v>
      </c>
      <c r="X14" s="1">
        <f t="shared" si="2"/>
        <v>5688.1446841847455</v>
      </c>
      <c r="Y14" s="1">
        <f t="shared" si="3"/>
        <v>5692.5253158152545</v>
      </c>
      <c r="Z14" s="1">
        <f t="shared" si="4"/>
        <v>2852483.5620012986</v>
      </c>
    </row>
    <row r="15" spans="1:26" s="1" customFormat="1" x14ac:dyDescent="0.3">
      <c r="C15" s="17">
        <f t="shared" ref="C15:C17" si="5">P15</f>
        <v>2891.9242486539824</v>
      </c>
      <c r="D15" s="2">
        <v>5</v>
      </c>
      <c r="E15" s="11" t="str">
        <f>IF(C15&lt;$C$8+$C$7,"ANO","NE")</f>
        <v>ANO</v>
      </c>
      <c r="F15" s="35">
        <f>$C$7+$C$8-C15</f>
        <v>134.97575134601766</v>
      </c>
      <c r="H15" s="27">
        <f t="shared" ref="H15:H17" si="6">ROUND(-LN(1-$C$3*$C$5/(12*$C$4))/LN(1+$C$5/12),0)</f>
        <v>360</v>
      </c>
      <c r="I15" s="20">
        <f t="shared" ref="I15:I17" si="7">$C$4-$C$3*$C$5/12</f>
        <v>5565.0033333333331</v>
      </c>
      <c r="J15" s="20">
        <f>I15*(12*D15-$C$10)</f>
        <v>306075.18333333335</v>
      </c>
      <c r="K15" s="20">
        <f>4000</f>
        <v>4000</v>
      </c>
      <c r="L15" s="27">
        <f>-D15*12*25</f>
        <v>-1500</v>
      </c>
      <c r="M15" s="20">
        <f t="shared" ref="M15:M17" si="8">$C$3-(J15+K15+L15)</f>
        <v>2611424.8166666664</v>
      </c>
      <c r="N15" s="20">
        <f>VLOOKUP(12*D15-$C$10,U:V,2,0)</f>
        <v>2596871.1841736753</v>
      </c>
      <c r="O15" s="20">
        <f>((N15*($C$5+0.02))/12)/(1-(1+($C$5+0.02)/12)^(-(H15-12*D15)))</f>
        <v>14272.594248653983</v>
      </c>
      <c r="P15" s="20">
        <f t="shared" ref="P15:P17" si="9">O15-$C$4</f>
        <v>2891.9242486539824</v>
      </c>
      <c r="Q15" s="20">
        <f t="shared" ref="Q15:Q17" si="10">0.02*M15/12</f>
        <v>4352.3746944444438</v>
      </c>
      <c r="U15" s="1">
        <v>12</v>
      </c>
      <c r="V15" s="1">
        <f t="shared" si="0"/>
        <v>2852483.5620012986</v>
      </c>
      <c r="W15" s="1">
        <f t="shared" si="1"/>
        <v>11380.67</v>
      </c>
      <c r="X15" s="1">
        <f t="shared" si="2"/>
        <v>5699.4735723474132</v>
      </c>
      <c r="Y15" s="1">
        <f t="shared" si="3"/>
        <v>5681.1964276525869</v>
      </c>
      <c r="Z15" s="1">
        <f t="shared" si="4"/>
        <v>2846784.0884289513</v>
      </c>
    </row>
    <row r="16" spans="1:26" s="1" customFormat="1" x14ac:dyDescent="0.3">
      <c r="C16" s="17">
        <f t="shared" si="5"/>
        <v>2606.8816813548874</v>
      </c>
      <c r="D16" s="2">
        <v>8</v>
      </c>
      <c r="E16" s="11" t="str">
        <f>IF(C16&lt;$C$8+$C$7,"ANO","NE")</f>
        <v>ANO</v>
      </c>
      <c r="F16" s="35">
        <f>$C$7+$C$8-C16</f>
        <v>420.01831864511269</v>
      </c>
      <c r="H16" s="27">
        <f t="shared" si="6"/>
        <v>360</v>
      </c>
      <c r="I16" s="20">
        <f t="shared" si="7"/>
        <v>5565.0033333333331</v>
      </c>
      <c r="J16" s="20">
        <f>I16*(12*D16-$C$10)</f>
        <v>506415.30333333329</v>
      </c>
      <c r="K16" s="20">
        <f>4000</f>
        <v>4000</v>
      </c>
      <c r="L16" s="27">
        <f>-D16*12*25</f>
        <v>-2400</v>
      </c>
      <c r="M16" s="20">
        <f t="shared" si="8"/>
        <v>2411984.6966666668</v>
      </c>
      <c r="N16" s="20">
        <f>VLOOKUP(12*D16-$C$10,U:V,2,0)</f>
        <v>2365393.7584335594</v>
      </c>
      <c r="O16" s="20">
        <f>((N16*($C$5+0.02))/12)/(1-(1+($C$5+0.02)/12)^(-(H16-12*D16)))</f>
        <v>13987.551681354887</v>
      </c>
      <c r="P16" s="20">
        <f t="shared" si="9"/>
        <v>2606.8816813548874</v>
      </c>
      <c r="Q16" s="20">
        <f t="shared" si="10"/>
        <v>4019.9744944444446</v>
      </c>
      <c r="U16" s="1">
        <v>13</v>
      </c>
      <c r="V16" s="1">
        <f t="shared" si="0"/>
        <v>2846784.0884289513</v>
      </c>
      <c r="W16" s="1">
        <f t="shared" si="1"/>
        <v>11380.67</v>
      </c>
      <c r="X16" s="1">
        <f t="shared" si="2"/>
        <v>5710.8250238790051</v>
      </c>
      <c r="Y16" s="1">
        <f t="shared" si="3"/>
        <v>5669.8449761209949</v>
      </c>
      <c r="Z16" s="1">
        <f t="shared" si="4"/>
        <v>2841073.2634050725</v>
      </c>
    </row>
    <row r="17" spans="1:26" s="1" customFormat="1" x14ac:dyDescent="0.3">
      <c r="C17" s="17">
        <f t="shared" si="5"/>
        <v>2417.3733425768132</v>
      </c>
      <c r="D17" s="2">
        <v>10</v>
      </c>
      <c r="E17" s="11" t="str">
        <f>IF(C17&lt;$C$8+$C$7,"ANO","NE")</f>
        <v>ANO</v>
      </c>
      <c r="F17" s="35">
        <f>$C$7+$C$8-C17</f>
        <v>609.52665742318686</v>
      </c>
      <c r="G17" s="2"/>
      <c r="H17" s="27">
        <f t="shared" si="6"/>
        <v>360</v>
      </c>
      <c r="I17" s="20">
        <f t="shared" si="7"/>
        <v>5565.0033333333331</v>
      </c>
      <c r="J17" s="20">
        <f>I17*(12*D17-$C$10)</f>
        <v>639975.3833333333</v>
      </c>
      <c r="K17" s="20">
        <f>4000</f>
        <v>4000</v>
      </c>
      <c r="L17" s="27">
        <f>-D17*12*25</f>
        <v>-3000</v>
      </c>
      <c r="M17" s="20">
        <f t="shared" si="8"/>
        <v>2279024.6166666667</v>
      </c>
      <c r="N17" s="20">
        <f>VLOOKUP(12*D17-$C$10,U:V,2,0)</f>
        <v>2201603.1118150111</v>
      </c>
      <c r="O17" s="20">
        <f>((N17*($C$5+0.02))/12)/(1-(1+($C$5+0.02)/12)^(-(H17-12*D17)))</f>
        <v>13798.043342576813</v>
      </c>
      <c r="P17" s="20">
        <f t="shared" si="9"/>
        <v>2417.3733425768132</v>
      </c>
      <c r="Q17" s="20">
        <f t="shared" si="10"/>
        <v>3798.3743611111113</v>
      </c>
      <c r="U17" s="1">
        <v>14</v>
      </c>
      <c r="V17" s="1">
        <f t="shared" si="0"/>
        <v>2841073.2634050725</v>
      </c>
      <c r="W17" s="1">
        <f t="shared" si="1"/>
        <v>11380.67</v>
      </c>
      <c r="X17" s="1">
        <f t="shared" si="2"/>
        <v>5722.1990837182302</v>
      </c>
      <c r="Y17" s="1">
        <f t="shared" si="3"/>
        <v>5658.4709162817699</v>
      </c>
      <c r="Z17" s="1">
        <f t="shared" si="4"/>
        <v>2835351.0643213545</v>
      </c>
    </row>
    <row r="18" spans="1:26" s="1" customFormat="1" x14ac:dyDescent="0.3">
      <c r="U18" s="1">
        <v>15</v>
      </c>
      <c r="V18" s="1">
        <f t="shared" si="0"/>
        <v>2835351.0643213545</v>
      </c>
      <c r="W18" s="1">
        <f t="shared" si="1"/>
        <v>11380.67</v>
      </c>
      <c r="X18" s="1">
        <f t="shared" si="2"/>
        <v>5733.5957968933017</v>
      </c>
      <c r="Y18" s="1">
        <f t="shared" si="3"/>
        <v>5647.0742031066984</v>
      </c>
      <c r="Z18" s="1">
        <f t="shared" si="4"/>
        <v>2829617.4685244611</v>
      </c>
    </row>
    <row r="19" spans="1:26" s="1" customFormat="1" x14ac:dyDescent="0.3">
      <c r="U19" s="1">
        <v>16</v>
      </c>
      <c r="V19" s="1">
        <f t="shared" si="0"/>
        <v>2829617.4685244611</v>
      </c>
      <c r="W19" s="1">
        <f t="shared" si="1"/>
        <v>11380.67</v>
      </c>
      <c r="X19" s="1">
        <f t="shared" si="2"/>
        <v>5745.0152085221143</v>
      </c>
      <c r="Y19" s="1">
        <f t="shared" si="3"/>
        <v>5635.6547914778857</v>
      </c>
      <c r="Z19" s="1">
        <f t="shared" si="4"/>
        <v>2823872.4533159388</v>
      </c>
    </row>
    <row r="20" spans="1:26" x14ac:dyDescent="0.3">
      <c r="C20" s="1"/>
      <c r="S20" s="1"/>
      <c r="T20" s="1"/>
      <c r="U20" s="1">
        <v>17</v>
      </c>
      <c r="V20" s="1">
        <f t="shared" si="0"/>
        <v>2823872.4533159388</v>
      </c>
      <c r="W20" s="1">
        <f t="shared" si="1"/>
        <v>11380.67</v>
      </c>
      <c r="X20">
        <f t="shared" si="2"/>
        <v>5756.457363812422</v>
      </c>
      <c r="Y20">
        <f t="shared" si="3"/>
        <v>5624.212636187578</v>
      </c>
      <c r="Z20">
        <f t="shared" si="4"/>
        <v>2818115.9959521266</v>
      </c>
    </row>
    <row r="21" spans="1:26" s="1" customFormat="1" x14ac:dyDescent="0.3">
      <c r="E21" s="2"/>
      <c r="U21" s="1">
        <v>18</v>
      </c>
      <c r="V21" s="1">
        <f t="shared" si="0"/>
        <v>2818115.9959521266</v>
      </c>
      <c r="W21" s="1">
        <f t="shared" si="1"/>
        <v>11380.67</v>
      </c>
      <c r="X21" s="1">
        <f t="shared" si="2"/>
        <v>5767.922308062015</v>
      </c>
      <c r="Y21" s="1">
        <f t="shared" si="3"/>
        <v>5612.7476919379851</v>
      </c>
      <c r="Z21" s="1">
        <f t="shared" si="4"/>
        <v>2812348.0736440644</v>
      </c>
    </row>
    <row r="22" spans="1:26" s="1" customFormat="1" x14ac:dyDescent="0.3">
      <c r="U22" s="1">
        <v>19</v>
      </c>
      <c r="V22" s="1">
        <f t="shared" si="0"/>
        <v>2812348.0736440644</v>
      </c>
      <c r="W22" s="1">
        <f t="shared" si="1"/>
        <v>11380.67</v>
      </c>
      <c r="X22" s="1">
        <f t="shared" si="2"/>
        <v>5779.4100866589051</v>
      </c>
      <c r="Y22" s="1">
        <f t="shared" si="3"/>
        <v>5601.2599133410949</v>
      </c>
      <c r="Z22" s="1">
        <f t="shared" si="4"/>
        <v>2806568.6635574056</v>
      </c>
    </row>
    <row r="23" spans="1:26" s="1" customFormat="1" x14ac:dyDescent="0.3">
      <c r="U23" s="1">
        <v>20</v>
      </c>
      <c r="V23" s="1">
        <f t="shared" si="0"/>
        <v>2806568.6635574056</v>
      </c>
      <c r="W23" s="1">
        <f t="shared" si="1"/>
        <v>11380.67</v>
      </c>
      <c r="X23" s="1">
        <f t="shared" si="2"/>
        <v>5790.9207450815002</v>
      </c>
      <c r="Y23" s="1">
        <f t="shared" si="3"/>
        <v>5589.7492549184999</v>
      </c>
      <c r="Z23" s="1">
        <f t="shared" si="4"/>
        <v>2800777.7428123243</v>
      </c>
    </row>
    <row r="24" spans="1:26" s="1" customFormat="1" x14ac:dyDescent="0.3">
      <c r="C24" s="2"/>
      <c r="U24" s="1">
        <v>21</v>
      </c>
      <c r="V24" s="1">
        <f t="shared" si="0"/>
        <v>2800777.7428123243</v>
      </c>
      <c r="W24" s="1">
        <f t="shared" si="1"/>
        <v>11380.67</v>
      </c>
      <c r="X24" s="1">
        <f t="shared" si="2"/>
        <v>5802.454328898787</v>
      </c>
      <c r="Y24" s="1">
        <f t="shared" si="3"/>
        <v>5578.215671101213</v>
      </c>
      <c r="Z24" s="1">
        <f t="shared" si="4"/>
        <v>2794975.2884834255</v>
      </c>
    </row>
    <row r="25" spans="1:26" s="1" customFormat="1" x14ac:dyDescent="0.3">
      <c r="C25" s="2"/>
      <c r="U25" s="1">
        <v>22</v>
      </c>
      <c r="V25" s="1">
        <f t="shared" si="0"/>
        <v>2794975.2884834255</v>
      </c>
      <c r="W25" s="1">
        <f t="shared" si="1"/>
        <v>11380.67</v>
      </c>
      <c r="X25" s="1">
        <f t="shared" si="2"/>
        <v>5814.0108837705102</v>
      </c>
      <c r="Y25" s="1">
        <f t="shared" si="3"/>
        <v>5566.6591162294899</v>
      </c>
      <c r="Z25" s="1">
        <f t="shared" si="4"/>
        <v>2789161.2775996551</v>
      </c>
    </row>
    <row r="26" spans="1:26" x14ac:dyDescent="0.3">
      <c r="S26" s="1"/>
      <c r="T26" s="1"/>
      <c r="U26" s="1">
        <v>23</v>
      </c>
      <c r="V26" s="1">
        <f t="shared" si="0"/>
        <v>2789161.2775996551</v>
      </c>
      <c r="W26" s="1">
        <f t="shared" si="1"/>
        <v>11380.67</v>
      </c>
      <c r="X26">
        <f t="shared" si="2"/>
        <v>5825.5904554473536</v>
      </c>
      <c r="Y26">
        <f t="shared" si="3"/>
        <v>5555.0795445526464</v>
      </c>
      <c r="Z26">
        <f t="shared" si="4"/>
        <v>2783335.6871442078</v>
      </c>
    </row>
    <row r="27" spans="1:26" x14ac:dyDescent="0.3">
      <c r="S27" s="1"/>
      <c r="T27" s="1"/>
      <c r="U27" s="1">
        <v>24</v>
      </c>
      <c r="V27" s="1">
        <f t="shared" si="0"/>
        <v>2783335.6871442078</v>
      </c>
      <c r="W27" s="1">
        <f t="shared" si="1"/>
        <v>11380.67</v>
      </c>
      <c r="X27">
        <f t="shared" si="2"/>
        <v>5837.193089771119</v>
      </c>
      <c r="Y27">
        <f t="shared" si="3"/>
        <v>5543.476910228881</v>
      </c>
      <c r="Z27">
        <f t="shared" si="4"/>
        <v>2777498.4940544367</v>
      </c>
    </row>
    <row r="28" spans="1:26" x14ac:dyDescent="0.3">
      <c r="S28" s="1"/>
      <c r="T28" s="1"/>
      <c r="U28" s="1">
        <v>25</v>
      </c>
      <c r="V28" s="1">
        <f t="shared" si="0"/>
        <v>2777498.4940544367</v>
      </c>
      <c r="W28" s="1">
        <f t="shared" si="1"/>
        <v>11380.67</v>
      </c>
      <c r="X28">
        <f t="shared" si="2"/>
        <v>5848.8188326749132</v>
      </c>
      <c r="Y28">
        <f t="shared" si="3"/>
        <v>5531.8511673250869</v>
      </c>
      <c r="Z28">
        <f t="shared" si="4"/>
        <v>2771649.6752217617</v>
      </c>
    </row>
    <row r="29" spans="1:26" x14ac:dyDescent="0.3">
      <c r="A29" s="6"/>
      <c r="S29" s="1"/>
      <c r="T29" s="1"/>
      <c r="U29" s="1">
        <v>26</v>
      </c>
      <c r="V29" s="1">
        <f t="shared" si="0"/>
        <v>2771649.6752217617</v>
      </c>
      <c r="W29" s="1">
        <f t="shared" si="1"/>
        <v>11380.67</v>
      </c>
      <c r="X29">
        <f t="shared" si="2"/>
        <v>5860.4677301833244</v>
      </c>
      <c r="Y29">
        <f t="shared" si="3"/>
        <v>5520.2022698166757</v>
      </c>
      <c r="Z29">
        <f t="shared" si="4"/>
        <v>2765789.2074915785</v>
      </c>
    </row>
    <row r="30" spans="1:26" x14ac:dyDescent="0.3">
      <c r="S30" s="1"/>
      <c r="T30" s="1"/>
      <c r="U30" s="1">
        <v>27</v>
      </c>
      <c r="V30" s="1">
        <f t="shared" si="0"/>
        <v>2765789.2074915785</v>
      </c>
      <c r="W30" s="1">
        <f t="shared" si="1"/>
        <v>11380.67</v>
      </c>
      <c r="X30">
        <f t="shared" si="2"/>
        <v>5872.1398284126062</v>
      </c>
      <c r="Y30">
        <f t="shared" si="3"/>
        <v>5508.5301715873939</v>
      </c>
      <c r="Z30">
        <f t="shared" si="4"/>
        <v>2759917.0676631657</v>
      </c>
    </row>
    <row r="31" spans="1:26" s="1" customFormat="1" x14ac:dyDescent="0.3">
      <c r="C31" s="2"/>
      <c r="E31" s="2"/>
      <c r="G31" s="2"/>
      <c r="U31" s="1">
        <v>28</v>
      </c>
      <c r="V31" s="1">
        <f t="shared" si="0"/>
        <v>2759917.0676631657</v>
      </c>
      <c r="W31" s="1">
        <f t="shared" si="1"/>
        <v>11380.67</v>
      </c>
      <c r="X31" s="1">
        <f t="shared" si="2"/>
        <v>5883.8351735708611</v>
      </c>
      <c r="Y31" s="1">
        <f t="shared" si="3"/>
        <v>5496.834826429139</v>
      </c>
      <c r="Z31" s="1">
        <f t="shared" si="4"/>
        <v>2754033.2324895947</v>
      </c>
    </row>
    <row r="32" spans="1:26" x14ac:dyDescent="0.3">
      <c r="U32">
        <v>29</v>
      </c>
      <c r="V32">
        <f t="shared" si="0"/>
        <v>2754033.2324895947</v>
      </c>
      <c r="W32">
        <f t="shared" si="1"/>
        <v>11380.67</v>
      </c>
      <c r="X32">
        <f t="shared" si="2"/>
        <v>5895.5538119582243</v>
      </c>
      <c r="Y32">
        <f t="shared" si="3"/>
        <v>5485.1161880417758</v>
      </c>
      <c r="Z32">
        <f t="shared" si="4"/>
        <v>2748137.6786776367</v>
      </c>
    </row>
    <row r="33" spans="1:26" x14ac:dyDescent="0.3">
      <c r="U33">
        <v>30</v>
      </c>
      <c r="V33">
        <f t="shared" si="0"/>
        <v>2748137.6786776367</v>
      </c>
      <c r="W33">
        <f t="shared" si="1"/>
        <v>11380.67</v>
      </c>
      <c r="X33">
        <f t="shared" si="2"/>
        <v>5907.2957899670409</v>
      </c>
      <c r="Y33">
        <f t="shared" si="3"/>
        <v>5473.3742100329591</v>
      </c>
      <c r="Z33">
        <f t="shared" si="4"/>
        <v>2742230.3828876698</v>
      </c>
    </row>
    <row r="34" spans="1:26" x14ac:dyDescent="0.3">
      <c r="U34">
        <v>31</v>
      </c>
      <c r="V34">
        <f t="shared" si="0"/>
        <v>2742230.3828876698</v>
      </c>
      <c r="W34">
        <f t="shared" si="1"/>
        <v>11380.67</v>
      </c>
      <c r="X34">
        <f t="shared" si="2"/>
        <v>5919.0611540820582</v>
      </c>
      <c r="Y34">
        <f t="shared" si="3"/>
        <v>5461.6088459179418</v>
      </c>
      <c r="Z34">
        <f t="shared" si="4"/>
        <v>2736311.3217335879</v>
      </c>
    </row>
    <row r="35" spans="1:26" x14ac:dyDescent="0.3">
      <c r="U35">
        <v>32</v>
      </c>
      <c r="V35">
        <f t="shared" si="0"/>
        <v>2736311.3217335879</v>
      </c>
      <c r="W35">
        <f t="shared" si="1"/>
        <v>11380.67</v>
      </c>
      <c r="X35">
        <f t="shared" si="2"/>
        <v>5930.8499508806044</v>
      </c>
      <c r="Y35">
        <f t="shared" si="3"/>
        <v>5449.8200491193957</v>
      </c>
      <c r="Z35">
        <f t="shared" si="4"/>
        <v>2730380.4717827071</v>
      </c>
    </row>
    <row r="36" spans="1:26" x14ac:dyDescent="0.3">
      <c r="A36" s="6"/>
      <c r="U36">
        <v>33</v>
      </c>
      <c r="V36">
        <f t="shared" si="0"/>
        <v>2730380.4717827071</v>
      </c>
      <c r="W36">
        <f t="shared" si="1"/>
        <v>11380.67</v>
      </c>
      <c r="X36">
        <f t="shared" si="2"/>
        <v>5942.6622270327744</v>
      </c>
      <c r="Y36">
        <f t="shared" si="3"/>
        <v>5438.0077729672257</v>
      </c>
      <c r="Z36">
        <f t="shared" si="4"/>
        <v>2724437.8095556744</v>
      </c>
    </row>
    <row r="37" spans="1:26" x14ac:dyDescent="0.3">
      <c r="A37" s="6"/>
      <c r="U37">
        <v>34</v>
      </c>
      <c r="V37">
        <f t="shared" si="0"/>
        <v>2724437.8095556744</v>
      </c>
      <c r="W37">
        <f t="shared" si="1"/>
        <v>11380.67</v>
      </c>
      <c r="X37">
        <f t="shared" si="2"/>
        <v>5954.4980293016151</v>
      </c>
      <c r="Y37">
        <f t="shared" si="3"/>
        <v>5426.1719706983849</v>
      </c>
      <c r="Z37">
        <f t="shared" si="4"/>
        <v>2718483.311526373</v>
      </c>
    </row>
    <row r="38" spans="1:26" s="1" customFormat="1" x14ac:dyDescent="0.3">
      <c r="A38" s="6"/>
      <c r="C38" s="2"/>
      <c r="E38" s="2"/>
      <c r="G38" s="2"/>
      <c r="U38" s="1">
        <v>35</v>
      </c>
      <c r="V38" s="1">
        <f t="shared" si="0"/>
        <v>2718483.311526373</v>
      </c>
      <c r="W38" s="1">
        <f t="shared" si="1"/>
        <v>11380.67</v>
      </c>
      <c r="X38" s="1">
        <f t="shared" si="2"/>
        <v>5966.357404543307</v>
      </c>
      <c r="Y38" s="1">
        <f t="shared" si="3"/>
        <v>5414.3125954566931</v>
      </c>
      <c r="Z38" s="1">
        <f t="shared" si="4"/>
        <v>2712516.9541218299</v>
      </c>
    </row>
    <row r="39" spans="1:26" s="1" customFormat="1" x14ac:dyDescent="0.3">
      <c r="A39" s="6"/>
      <c r="C39" s="2"/>
      <c r="E39" s="2"/>
      <c r="G39" s="2"/>
      <c r="U39" s="1">
        <v>36</v>
      </c>
      <c r="V39" s="1">
        <f t="shared" si="0"/>
        <v>2712516.9541218299</v>
      </c>
      <c r="W39" s="1">
        <f t="shared" si="1"/>
        <v>11380.67</v>
      </c>
      <c r="X39" s="1">
        <f t="shared" si="2"/>
        <v>5978.2403997073552</v>
      </c>
      <c r="Y39" s="1">
        <f t="shared" si="3"/>
        <v>5402.4296002926449</v>
      </c>
      <c r="Z39" s="1">
        <f t="shared" si="4"/>
        <v>2706538.7137221224</v>
      </c>
    </row>
    <row r="40" spans="1:26" s="1" customFormat="1" x14ac:dyDescent="0.3">
      <c r="A40" s="6"/>
      <c r="C40" s="2"/>
      <c r="E40" s="2"/>
      <c r="G40" s="2"/>
      <c r="U40" s="1">
        <v>37</v>
      </c>
      <c r="V40" s="1">
        <f t="shared" si="0"/>
        <v>2706538.7137221224</v>
      </c>
      <c r="W40" s="1">
        <f t="shared" si="1"/>
        <v>11380.67</v>
      </c>
      <c r="X40" s="1">
        <f t="shared" si="2"/>
        <v>5990.147061836773</v>
      </c>
      <c r="Y40" s="1">
        <f t="shared" si="3"/>
        <v>5390.5229381632271</v>
      </c>
      <c r="Z40" s="1">
        <f t="shared" si="4"/>
        <v>2700548.5666602855</v>
      </c>
    </row>
    <row r="41" spans="1:26" s="1" customFormat="1" x14ac:dyDescent="0.3">
      <c r="A41" s="6"/>
      <c r="C41" s="2"/>
      <c r="E41" s="2"/>
      <c r="G41" s="2"/>
      <c r="U41" s="1">
        <v>38</v>
      </c>
      <c r="V41" s="1">
        <f t="shared" si="0"/>
        <v>2700548.5666602855</v>
      </c>
      <c r="W41" s="1">
        <f t="shared" si="1"/>
        <v>11380.67</v>
      </c>
      <c r="X41" s="1">
        <f t="shared" si="2"/>
        <v>6002.0774380682642</v>
      </c>
      <c r="Y41" s="1">
        <f t="shared" si="3"/>
        <v>5378.5925619317359</v>
      </c>
      <c r="Z41" s="1">
        <f t="shared" si="4"/>
        <v>2694546.4892222174</v>
      </c>
    </row>
    <row r="42" spans="1:26" s="1" customFormat="1" x14ac:dyDescent="0.3">
      <c r="C42" s="2"/>
      <c r="E42" s="2"/>
      <c r="G42" s="2"/>
      <c r="U42" s="1">
        <v>39</v>
      </c>
      <c r="V42" s="1">
        <f t="shared" si="0"/>
        <v>2694546.4892222174</v>
      </c>
      <c r="W42" s="1">
        <f t="shared" si="1"/>
        <v>11380.67</v>
      </c>
      <c r="X42" s="1">
        <f t="shared" si="2"/>
        <v>6014.0315756324171</v>
      </c>
      <c r="Y42" s="1">
        <f t="shared" si="3"/>
        <v>5366.638424367583</v>
      </c>
      <c r="Z42" s="1">
        <f t="shared" si="4"/>
        <v>2688532.4576465851</v>
      </c>
    </row>
    <row r="43" spans="1:26" s="1" customFormat="1" x14ac:dyDescent="0.3">
      <c r="C43" s="2"/>
      <c r="E43" s="2"/>
      <c r="G43" s="2"/>
      <c r="U43" s="1">
        <v>40</v>
      </c>
      <c r="V43" s="1">
        <f t="shared" si="0"/>
        <v>2688532.4576465851</v>
      </c>
      <c r="W43" s="1">
        <f t="shared" si="1"/>
        <v>11380.67</v>
      </c>
      <c r="X43" s="1">
        <f t="shared" si="2"/>
        <v>6026.0095218538845</v>
      </c>
      <c r="Y43" s="1">
        <f t="shared" si="3"/>
        <v>5354.6604781461156</v>
      </c>
      <c r="Z43" s="1">
        <f t="shared" si="4"/>
        <v>2682506.448124731</v>
      </c>
    </row>
    <row r="44" spans="1:26" x14ac:dyDescent="0.3">
      <c r="U44">
        <v>41</v>
      </c>
      <c r="V44">
        <f t="shared" si="0"/>
        <v>2682506.448124731</v>
      </c>
      <c r="W44">
        <f t="shared" si="1"/>
        <v>11380.67</v>
      </c>
      <c r="X44">
        <f t="shared" si="2"/>
        <v>6038.0113241515774</v>
      </c>
      <c r="Y44">
        <f t="shared" si="3"/>
        <v>5342.6586758484227</v>
      </c>
      <c r="Z44">
        <f t="shared" si="4"/>
        <v>2676468.4368005795</v>
      </c>
    </row>
    <row r="45" spans="1:26" x14ac:dyDescent="0.3">
      <c r="U45">
        <v>42</v>
      </c>
      <c r="V45">
        <f t="shared" si="0"/>
        <v>2676468.4368005795</v>
      </c>
      <c r="W45">
        <f t="shared" si="1"/>
        <v>11380.67</v>
      </c>
      <c r="X45">
        <f t="shared" si="2"/>
        <v>6050.0370300388458</v>
      </c>
      <c r="Y45">
        <f t="shared" si="3"/>
        <v>5330.6329699611542</v>
      </c>
      <c r="Z45">
        <f t="shared" si="4"/>
        <v>2670418.3997705407</v>
      </c>
    </row>
    <row r="46" spans="1:26" x14ac:dyDescent="0.3">
      <c r="U46">
        <v>43</v>
      </c>
      <c r="V46">
        <f t="shared" si="0"/>
        <v>2670418.3997705407</v>
      </c>
      <c r="W46">
        <f t="shared" si="1"/>
        <v>11380.67</v>
      </c>
      <c r="X46">
        <f t="shared" si="2"/>
        <v>6062.0866871236731</v>
      </c>
      <c r="Y46">
        <f t="shared" si="3"/>
        <v>5318.583312876327</v>
      </c>
      <c r="Z46">
        <f t="shared" si="4"/>
        <v>2664356.3130834168</v>
      </c>
    </row>
    <row r="47" spans="1:26" x14ac:dyDescent="0.3">
      <c r="U47">
        <v>44</v>
      </c>
      <c r="V47">
        <f t="shared" si="0"/>
        <v>2664356.3130834168</v>
      </c>
      <c r="W47">
        <f t="shared" si="1"/>
        <v>11380.67</v>
      </c>
      <c r="X47">
        <f t="shared" si="2"/>
        <v>6074.1603431088615</v>
      </c>
      <c r="Y47">
        <f t="shared" si="3"/>
        <v>5306.5096568911385</v>
      </c>
      <c r="Z47">
        <f t="shared" si="4"/>
        <v>2658282.1527403081</v>
      </c>
    </row>
    <row r="48" spans="1:26" x14ac:dyDescent="0.3">
      <c r="U48">
        <v>45</v>
      </c>
      <c r="V48">
        <f t="shared" si="0"/>
        <v>2658282.1527403081</v>
      </c>
      <c r="W48">
        <f t="shared" si="1"/>
        <v>11380.67</v>
      </c>
      <c r="X48">
        <f t="shared" si="2"/>
        <v>6086.2580457922195</v>
      </c>
      <c r="Y48">
        <f t="shared" si="3"/>
        <v>5294.4119542077806</v>
      </c>
      <c r="Z48">
        <f t="shared" si="4"/>
        <v>2652195.894694516</v>
      </c>
    </row>
    <row r="49" spans="21:26" x14ac:dyDescent="0.3">
      <c r="U49">
        <v>46</v>
      </c>
      <c r="V49">
        <f t="shared" si="0"/>
        <v>2652195.894694516</v>
      </c>
      <c r="W49">
        <f t="shared" si="1"/>
        <v>11380.67</v>
      </c>
      <c r="X49">
        <f t="shared" si="2"/>
        <v>6098.3798430667557</v>
      </c>
      <c r="Y49">
        <f t="shared" si="3"/>
        <v>5282.2901569332444</v>
      </c>
      <c r="Z49">
        <f t="shared" si="4"/>
        <v>2646097.5148514491</v>
      </c>
    </row>
    <row r="50" spans="21:26" x14ac:dyDescent="0.3">
      <c r="U50">
        <v>47</v>
      </c>
      <c r="V50">
        <f t="shared" si="0"/>
        <v>2646097.5148514491</v>
      </c>
      <c r="W50">
        <f t="shared" si="1"/>
        <v>11380.67</v>
      </c>
      <c r="X50">
        <f t="shared" si="2"/>
        <v>6110.525782920864</v>
      </c>
      <c r="Y50">
        <f t="shared" si="3"/>
        <v>5270.1442170791361</v>
      </c>
      <c r="Z50">
        <f t="shared" si="4"/>
        <v>2639986.9890685282</v>
      </c>
    </row>
    <row r="51" spans="21:26" x14ac:dyDescent="0.3">
      <c r="U51">
        <v>48</v>
      </c>
      <c r="V51">
        <f t="shared" si="0"/>
        <v>2639986.9890685282</v>
      </c>
      <c r="W51">
        <f t="shared" si="1"/>
        <v>11380.67</v>
      </c>
      <c r="X51">
        <f t="shared" si="2"/>
        <v>6122.6959134385143</v>
      </c>
      <c r="Y51">
        <f t="shared" si="3"/>
        <v>5257.9740865614858</v>
      </c>
      <c r="Z51">
        <f t="shared" si="4"/>
        <v>2633864.2931550895</v>
      </c>
    </row>
    <row r="52" spans="21:26" x14ac:dyDescent="0.3">
      <c r="U52">
        <v>49</v>
      </c>
      <c r="V52">
        <f t="shared" si="0"/>
        <v>2633864.2931550895</v>
      </c>
      <c r="W52">
        <f t="shared" si="1"/>
        <v>11380.67</v>
      </c>
      <c r="X52">
        <f t="shared" si="2"/>
        <v>6134.890282799447</v>
      </c>
      <c r="Y52">
        <f t="shared" si="3"/>
        <v>5245.779717200553</v>
      </c>
      <c r="Z52">
        <f t="shared" si="4"/>
        <v>2627729.40287229</v>
      </c>
    </row>
    <row r="53" spans="21:26" x14ac:dyDescent="0.3">
      <c r="U53">
        <v>50</v>
      </c>
      <c r="V53">
        <f t="shared" si="0"/>
        <v>2627729.40287229</v>
      </c>
      <c r="W53">
        <f t="shared" si="1"/>
        <v>11380.67</v>
      </c>
      <c r="X53">
        <f t="shared" si="2"/>
        <v>6147.1089392793556</v>
      </c>
      <c r="Y53">
        <f t="shared" si="3"/>
        <v>5233.5610607206445</v>
      </c>
      <c r="Z53">
        <f t="shared" si="4"/>
        <v>2621582.2939330107</v>
      </c>
    </row>
    <row r="54" spans="21:26" x14ac:dyDescent="0.3">
      <c r="U54">
        <v>51</v>
      </c>
      <c r="V54">
        <f t="shared" si="0"/>
        <v>2621582.2939330107</v>
      </c>
      <c r="W54">
        <f t="shared" si="1"/>
        <v>11380.67</v>
      </c>
      <c r="X54">
        <f t="shared" si="2"/>
        <v>6159.3519312500866</v>
      </c>
      <c r="Y54">
        <f t="shared" si="3"/>
        <v>5221.3180687499134</v>
      </c>
      <c r="Z54">
        <f t="shared" si="4"/>
        <v>2615422.9420017605</v>
      </c>
    </row>
    <row r="55" spans="21:26" x14ac:dyDescent="0.3">
      <c r="U55">
        <v>52</v>
      </c>
      <c r="V55">
        <f t="shared" si="0"/>
        <v>2615422.9420017605</v>
      </c>
      <c r="W55">
        <f t="shared" si="1"/>
        <v>11380.67</v>
      </c>
      <c r="X55">
        <f t="shared" si="2"/>
        <v>6171.619307179827</v>
      </c>
      <c r="Y55">
        <f t="shared" si="3"/>
        <v>5209.050692820173</v>
      </c>
      <c r="Z55">
        <f t="shared" si="4"/>
        <v>2609251.3226945805</v>
      </c>
    </row>
    <row r="56" spans="21:26" x14ac:dyDescent="0.3">
      <c r="U56">
        <v>53</v>
      </c>
      <c r="V56">
        <f t="shared" si="0"/>
        <v>2609251.3226945805</v>
      </c>
      <c r="W56">
        <f t="shared" si="1"/>
        <v>11380.67</v>
      </c>
      <c r="X56">
        <f t="shared" si="2"/>
        <v>6183.9111156332938</v>
      </c>
      <c r="Y56">
        <f t="shared" si="3"/>
        <v>5196.7588843667063</v>
      </c>
      <c r="Z56">
        <f t="shared" si="4"/>
        <v>2603067.4115789472</v>
      </c>
    </row>
    <row r="57" spans="21:26" x14ac:dyDescent="0.3">
      <c r="U57">
        <v>54</v>
      </c>
      <c r="V57">
        <f t="shared" si="0"/>
        <v>2603067.4115789472</v>
      </c>
      <c r="W57">
        <f t="shared" si="1"/>
        <v>11380.67</v>
      </c>
      <c r="X57">
        <f t="shared" si="2"/>
        <v>6196.2274052719304</v>
      </c>
      <c r="Y57">
        <f t="shared" si="3"/>
        <v>5184.4425947280697</v>
      </c>
      <c r="Z57">
        <f t="shared" si="4"/>
        <v>2596871.1841736753</v>
      </c>
    </row>
    <row r="58" spans="21:26" x14ac:dyDescent="0.3">
      <c r="U58">
        <v>55</v>
      </c>
      <c r="V58">
        <f t="shared" si="0"/>
        <v>2596871.1841736753</v>
      </c>
      <c r="W58">
        <f t="shared" si="1"/>
        <v>11380.67</v>
      </c>
      <c r="X58">
        <f t="shared" si="2"/>
        <v>6208.568224854097</v>
      </c>
      <c r="Y58">
        <f t="shared" si="3"/>
        <v>5172.101775145903</v>
      </c>
      <c r="Z58">
        <f t="shared" si="4"/>
        <v>2590662.615948821</v>
      </c>
    </row>
    <row r="59" spans="21:26" x14ac:dyDescent="0.3">
      <c r="U59">
        <v>56</v>
      </c>
      <c r="V59">
        <f t="shared" si="0"/>
        <v>2590662.615948821</v>
      </c>
      <c r="W59">
        <f t="shared" si="1"/>
        <v>11380.67</v>
      </c>
      <c r="X59">
        <f t="shared" si="2"/>
        <v>6220.9336232352643</v>
      </c>
      <c r="Y59">
        <f t="shared" si="3"/>
        <v>5159.7363767647357</v>
      </c>
      <c r="Z59">
        <f t="shared" si="4"/>
        <v>2584441.6823255857</v>
      </c>
    </row>
    <row r="60" spans="21:26" x14ac:dyDescent="0.3">
      <c r="U60">
        <v>57</v>
      </c>
      <c r="V60">
        <f t="shared" si="0"/>
        <v>2584441.6823255857</v>
      </c>
      <c r="W60">
        <f t="shared" si="1"/>
        <v>11380.67</v>
      </c>
      <c r="X60">
        <f t="shared" si="2"/>
        <v>6233.323649368208</v>
      </c>
      <c r="Y60">
        <f t="shared" si="3"/>
        <v>5147.3463506317921</v>
      </c>
      <c r="Z60">
        <f t="shared" si="4"/>
        <v>2578208.3586762175</v>
      </c>
    </row>
    <row r="61" spans="21:26" x14ac:dyDescent="0.3">
      <c r="U61">
        <v>58</v>
      </c>
      <c r="V61">
        <f t="shared" si="0"/>
        <v>2578208.3586762175</v>
      </c>
      <c r="W61">
        <f t="shared" si="1"/>
        <v>11380.67</v>
      </c>
      <c r="X61">
        <f t="shared" si="2"/>
        <v>6245.7383523031995</v>
      </c>
      <c r="Y61">
        <f t="shared" si="3"/>
        <v>5134.9316476968006</v>
      </c>
      <c r="Z61">
        <f t="shared" si="4"/>
        <v>2571962.6203239141</v>
      </c>
    </row>
    <row r="62" spans="21:26" x14ac:dyDescent="0.3">
      <c r="U62">
        <v>59</v>
      </c>
      <c r="V62">
        <f t="shared" si="0"/>
        <v>2571962.6203239141</v>
      </c>
      <c r="W62">
        <f t="shared" si="1"/>
        <v>11380.67</v>
      </c>
      <c r="X62">
        <f t="shared" si="2"/>
        <v>6258.1777811882048</v>
      </c>
      <c r="Y62">
        <f t="shared" si="3"/>
        <v>5122.4922188117953</v>
      </c>
      <c r="Z62">
        <f t="shared" si="4"/>
        <v>2565704.4425427257</v>
      </c>
    </row>
    <row r="63" spans="21:26" x14ac:dyDescent="0.3">
      <c r="U63">
        <v>60</v>
      </c>
      <c r="V63">
        <f t="shared" si="0"/>
        <v>2565704.4425427257</v>
      </c>
      <c r="W63">
        <f t="shared" si="1"/>
        <v>11380.67</v>
      </c>
      <c r="X63">
        <f t="shared" si="2"/>
        <v>6270.6419852690715</v>
      </c>
      <c r="Y63">
        <f t="shared" si="3"/>
        <v>5110.0280147309286</v>
      </c>
      <c r="Z63">
        <f t="shared" si="4"/>
        <v>2559433.8005574564</v>
      </c>
    </row>
    <row r="64" spans="21:26" x14ac:dyDescent="0.3">
      <c r="U64">
        <v>61</v>
      </c>
      <c r="V64">
        <f t="shared" si="0"/>
        <v>2559433.8005574564</v>
      </c>
      <c r="W64">
        <f t="shared" si="1"/>
        <v>11380.67</v>
      </c>
      <c r="X64">
        <f t="shared" si="2"/>
        <v>6283.1310138897325</v>
      </c>
      <c r="Y64">
        <f t="shared" si="3"/>
        <v>5097.5389861102676</v>
      </c>
      <c r="Z64">
        <f t="shared" si="4"/>
        <v>2553150.6695435666</v>
      </c>
    </row>
    <row r="65" spans="21:26" x14ac:dyDescent="0.3">
      <c r="U65">
        <v>62</v>
      </c>
      <c r="V65">
        <f t="shared" si="0"/>
        <v>2553150.6695435666</v>
      </c>
      <c r="W65">
        <f t="shared" si="1"/>
        <v>11380.67</v>
      </c>
      <c r="X65">
        <f t="shared" si="2"/>
        <v>6295.6449164923961</v>
      </c>
      <c r="Y65">
        <f t="shared" si="3"/>
        <v>5085.025083507604</v>
      </c>
      <c r="Z65">
        <f t="shared" si="4"/>
        <v>2546855.0246270741</v>
      </c>
    </row>
    <row r="66" spans="21:26" x14ac:dyDescent="0.3">
      <c r="U66">
        <v>63</v>
      </c>
      <c r="V66">
        <f t="shared" si="0"/>
        <v>2546855.0246270741</v>
      </c>
      <c r="W66">
        <f t="shared" si="1"/>
        <v>11380.67</v>
      </c>
      <c r="X66">
        <f t="shared" si="2"/>
        <v>6308.1837426177435</v>
      </c>
      <c r="Y66">
        <f t="shared" si="3"/>
        <v>5072.4862573822566</v>
      </c>
      <c r="Z66">
        <f t="shared" si="4"/>
        <v>2540546.8408844564</v>
      </c>
    </row>
    <row r="67" spans="21:26" x14ac:dyDescent="0.3">
      <c r="U67">
        <v>64</v>
      </c>
      <c r="V67">
        <f t="shared" si="0"/>
        <v>2540546.8408844564</v>
      </c>
      <c r="W67">
        <f t="shared" si="1"/>
        <v>11380.67</v>
      </c>
      <c r="X67">
        <f t="shared" si="2"/>
        <v>6320.7475419051243</v>
      </c>
      <c r="Y67">
        <f t="shared" si="3"/>
        <v>5059.9224580948758</v>
      </c>
      <c r="Z67">
        <f t="shared" si="4"/>
        <v>2534226.0933425515</v>
      </c>
    </row>
    <row r="68" spans="21:26" x14ac:dyDescent="0.3">
      <c r="U68">
        <v>65</v>
      </c>
      <c r="V68">
        <f t="shared" si="0"/>
        <v>2534226.0933425515</v>
      </c>
      <c r="W68">
        <f t="shared" si="1"/>
        <v>11380.67</v>
      </c>
      <c r="X68">
        <f t="shared" si="2"/>
        <v>6333.3363640927519</v>
      </c>
      <c r="Y68">
        <f t="shared" si="3"/>
        <v>5047.3336359072482</v>
      </c>
      <c r="Z68">
        <f t="shared" si="4"/>
        <v>2527892.7569784587</v>
      </c>
    </row>
    <row r="69" spans="21:26" x14ac:dyDescent="0.3">
      <c r="U69">
        <v>66</v>
      </c>
      <c r="V69">
        <f t="shared" ref="V69:V132" si="11">Z68</f>
        <v>2527892.7569784587</v>
      </c>
      <c r="W69">
        <f t="shared" ref="W69:W132" si="12">$C$4</f>
        <v>11380.67</v>
      </c>
      <c r="X69">
        <f t="shared" ref="X69:X132" si="13">W69-Y69</f>
        <v>6345.9502590179027</v>
      </c>
      <c r="Y69">
        <f t="shared" ref="Y69:Y132" si="14">V69*$C$5/12</f>
        <v>5034.7197409820974</v>
      </c>
      <c r="Z69">
        <f t="shared" ref="Z69:Z132" si="15">V69-X69</f>
        <v>2521546.806719441</v>
      </c>
    </row>
    <row r="70" spans="21:26" x14ac:dyDescent="0.3">
      <c r="U70">
        <v>67</v>
      </c>
      <c r="V70">
        <f t="shared" si="11"/>
        <v>2521546.806719441</v>
      </c>
      <c r="W70">
        <f t="shared" si="12"/>
        <v>11380.67</v>
      </c>
      <c r="X70">
        <f t="shared" si="13"/>
        <v>6358.5892766171137</v>
      </c>
      <c r="Y70">
        <f t="shared" si="14"/>
        <v>5022.0807233828864</v>
      </c>
      <c r="Z70">
        <f t="shared" si="15"/>
        <v>2515188.217442824</v>
      </c>
    </row>
    <row r="71" spans="21:26" x14ac:dyDescent="0.3">
      <c r="U71">
        <v>68</v>
      </c>
      <c r="V71">
        <f t="shared" si="11"/>
        <v>2515188.217442824</v>
      </c>
      <c r="W71">
        <f t="shared" si="12"/>
        <v>11380.67</v>
      </c>
      <c r="X71">
        <f t="shared" si="13"/>
        <v>6371.253466926375</v>
      </c>
      <c r="Y71">
        <f t="shared" si="14"/>
        <v>5009.416533073625</v>
      </c>
      <c r="Z71">
        <f t="shared" si="15"/>
        <v>2508816.9639758975</v>
      </c>
    </row>
    <row r="72" spans="21:26" x14ac:dyDescent="0.3">
      <c r="U72">
        <v>69</v>
      </c>
      <c r="V72">
        <f t="shared" si="11"/>
        <v>2508816.9639758975</v>
      </c>
      <c r="W72">
        <f t="shared" si="12"/>
        <v>11380.67</v>
      </c>
      <c r="X72">
        <f t="shared" si="13"/>
        <v>6383.9428800813375</v>
      </c>
      <c r="Y72">
        <f t="shared" si="14"/>
        <v>4996.7271199186625</v>
      </c>
      <c r="Z72">
        <f t="shared" si="15"/>
        <v>2502433.021095816</v>
      </c>
    </row>
    <row r="73" spans="21:26" x14ac:dyDescent="0.3">
      <c r="U73">
        <v>70</v>
      </c>
      <c r="V73">
        <f t="shared" si="11"/>
        <v>2502433.021095816</v>
      </c>
      <c r="W73">
        <f t="shared" si="12"/>
        <v>11380.67</v>
      </c>
      <c r="X73">
        <f t="shared" si="13"/>
        <v>6396.6575663174999</v>
      </c>
      <c r="Y73">
        <f t="shared" si="14"/>
        <v>4984.0124336825002</v>
      </c>
      <c r="Z73">
        <f t="shared" si="15"/>
        <v>2496036.3635294987</v>
      </c>
    </row>
    <row r="74" spans="21:26" x14ac:dyDescent="0.3">
      <c r="U74">
        <v>71</v>
      </c>
      <c r="V74">
        <f t="shared" si="11"/>
        <v>2496036.3635294987</v>
      </c>
      <c r="W74">
        <f t="shared" si="12"/>
        <v>11380.67</v>
      </c>
      <c r="X74">
        <f t="shared" si="13"/>
        <v>6409.3975759704144</v>
      </c>
      <c r="Y74">
        <f t="shared" si="14"/>
        <v>4971.2724240295856</v>
      </c>
      <c r="Z74">
        <f t="shared" si="15"/>
        <v>2489626.9659535284</v>
      </c>
    </row>
    <row r="75" spans="21:26" x14ac:dyDescent="0.3">
      <c r="U75">
        <v>72</v>
      </c>
      <c r="V75">
        <f t="shared" si="11"/>
        <v>2489626.9659535284</v>
      </c>
      <c r="W75">
        <f t="shared" si="12"/>
        <v>11380.67</v>
      </c>
      <c r="X75">
        <f t="shared" si="13"/>
        <v>6422.1629594758888</v>
      </c>
      <c r="Y75">
        <f t="shared" si="14"/>
        <v>4958.5070405241113</v>
      </c>
      <c r="Z75">
        <f t="shared" si="15"/>
        <v>2483204.8029940524</v>
      </c>
    </row>
    <row r="76" spans="21:26" x14ac:dyDescent="0.3">
      <c r="U76">
        <v>73</v>
      </c>
      <c r="V76">
        <f t="shared" si="11"/>
        <v>2483204.8029940524</v>
      </c>
      <c r="W76">
        <f t="shared" si="12"/>
        <v>11380.67</v>
      </c>
      <c r="X76">
        <f t="shared" si="13"/>
        <v>6434.9537673701789</v>
      </c>
      <c r="Y76">
        <f t="shared" si="14"/>
        <v>4945.7162326298212</v>
      </c>
      <c r="Z76">
        <f t="shared" si="15"/>
        <v>2476769.8492266824</v>
      </c>
    </row>
    <row r="77" spans="21:26" x14ac:dyDescent="0.3">
      <c r="U77">
        <v>74</v>
      </c>
      <c r="V77">
        <f t="shared" si="11"/>
        <v>2476769.8492266824</v>
      </c>
      <c r="W77">
        <f t="shared" si="12"/>
        <v>11380.67</v>
      </c>
      <c r="X77">
        <f t="shared" si="13"/>
        <v>6447.7700502901907</v>
      </c>
      <c r="Y77">
        <f t="shared" si="14"/>
        <v>4932.8999497098093</v>
      </c>
      <c r="Z77">
        <f t="shared" si="15"/>
        <v>2470322.0791763924</v>
      </c>
    </row>
    <row r="78" spans="21:26" x14ac:dyDescent="0.3">
      <c r="U78">
        <v>75</v>
      </c>
      <c r="V78">
        <f t="shared" si="11"/>
        <v>2470322.0791763924</v>
      </c>
      <c r="W78">
        <f t="shared" si="12"/>
        <v>11380.67</v>
      </c>
      <c r="X78">
        <f t="shared" si="13"/>
        <v>6460.6118589736852</v>
      </c>
      <c r="Y78">
        <f t="shared" si="14"/>
        <v>4920.0581410263148</v>
      </c>
      <c r="Z78">
        <f t="shared" si="15"/>
        <v>2463861.4673174187</v>
      </c>
    </row>
    <row r="79" spans="21:26" x14ac:dyDescent="0.3">
      <c r="U79">
        <v>76</v>
      </c>
      <c r="V79">
        <f t="shared" si="11"/>
        <v>2463861.4673174187</v>
      </c>
      <c r="W79">
        <f t="shared" si="12"/>
        <v>11380.67</v>
      </c>
      <c r="X79">
        <f t="shared" si="13"/>
        <v>6473.4792442594744</v>
      </c>
      <c r="Y79">
        <f t="shared" si="14"/>
        <v>4907.1907557405257</v>
      </c>
      <c r="Z79">
        <f t="shared" si="15"/>
        <v>2457387.988073159</v>
      </c>
    </row>
    <row r="80" spans="21:26" x14ac:dyDescent="0.3">
      <c r="U80">
        <v>77</v>
      </c>
      <c r="V80">
        <f t="shared" si="11"/>
        <v>2457387.988073159</v>
      </c>
      <c r="W80">
        <f t="shared" si="12"/>
        <v>11380.67</v>
      </c>
      <c r="X80">
        <f t="shared" si="13"/>
        <v>6486.3722570876243</v>
      </c>
      <c r="Y80">
        <f t="shared" si="14"/>
        <v>4894.2977429123757</v>
      </c>
      <c r="Z80">
        <f t="shared" si="15"/>
        <v>2450901.6158160712</v>
      </c>
    </row>
    <row r="81" spans="21:26" x14ac:dyDescent="0.3">
      <c r="U81">
        <v>78</v>
      </c>
      <c r="V81">
        <f t="shared" si="11"/>
        <v>2450901.6158160712</v>
      </c>
      <c r="W81">
        <f t="shared" si="12"/>
        <v>11380.67</v>
      </c>
      <c r="X81">
        <f t="shared" si="13"/>
        <v>6499.290948499658</v>
      </c>
      <c r="Y81">
        <f t="shared" si="14"/>
        <v>4881.379051500342</v>
      </c>
      <c r="Z81">
        <f t="shared" si="15"/>
        <v>2444402.3248675717</v>
      </c>
    </row>
    <row r="82" spans="21:26" x14ac:dyDescent="0.3">
      <c r="U82">
        <v>79</v>
      </c>
      <c r="V82">
        <f t="shared" si="11"/>
        <v>2444402.3248675717</v>
      </c>
      <c r="W82">
        <f t="shared" si="12"/>
        <v>11380.67</v>
      </c>
      <c r="X82">
        <f t="shared" si="13"/>
        <v>6512.2353696387527</v>
      </c>
      <c r="Y82">
        <f t="shared" si="14"/>
        <v>4868.4346303612474</v>
      </c>
      <c r="Z82">
        <f t="shared" si="15"/>
        <v>2437890.0894979332</v>
      </c>
    </row>
    <row r="83" spans="21:26" x14ac:dyDescent="0.3">
      <c r="U83">
        <v>80</v>
      </c>
      <c r="V83">
        <f t="shared" si="11"/>
        <v>2437890.0894979332</v>
      </c>
      <c r="W83">
        <f t="shared" si="12"/>
        <v>11380.67</v>
      </c>
      <c r="X83">
        <f t="shared" si="13"/>
        <v>6525.2055717499497</v>
      </c>
      <c r="Y83">
        <f t="shared" si="14"/>
        <v>4855.4644282500503</v>
      </c>
      <c r="Z83">
        <f t="shared" si="15"/>
        <v>2431364.883926183</v>
      </c>
    </row>
    <row r="84" spans="21:26" x14ac:dyDescent="0.3">
      <c r="U84">
        <v>81</v>
      </c>
      <c r="V84">
        <f t="shared" si="11"/>
        <v>2431364.883926183</v>
      </c>
      <c r="W84">
        <f t="shared" si="12"/>
        <v>11380.67</v>
      </c>
      <c r="X84">
        <f t="shared" si="13"/>
        <v>6538.2016061803524</v>
      </c>
      <c r="Y84">
        <f t="shared" si="14"/>
        <v>4842.4683938196476</v>
      </c>
      <c r="Z84">
        <f t="shared" si="15"/>
        <v>2424826.6823200025</v>
      </c>
    </row>
    <row r="85" spans="21:26" x14ac:dyDescent="0.3">
      <c r="U85">
        <v>82</v>
      </c>
      <c r="V85">
        <f t="shared" si="11"/>
        <v>2424826.6823200025</v>
      </c>
      <c r="W85">
        <f t="shared" si="12"/>
        <v>11380.67</v>
      </c>
      <c r="X85">
        <f t="shared" si="13"/>
        <v>6551.2235243793284</v>
      </c>
      <c r="Y85">
        <f t="shared" si="14"/>
        <v>4829.4464756206717</v>
      </c>
      <c r="Z85">
        <f t="shared" si="15"/>
        <v>2418275.4587956229</v>
      </c>
    </row>
    <row r="86" spans="21:26" x14ac:dyDescent="0.3">
      <c r="U86">
        <v>83</v>
      </c>
      <c r="V86">
        <f t="shared" si="11"/>
        <v>2418275.4587956229</v>
      </c>
      <c r="W86">
        <f t="shared" si="12"/>
        <v>11380.67</v>
      </c>
      <c r="X86">
        <f t="shared" si="13"/>
        <v>6564.2713778987172</v>
      </c>
      <c r="Y86">
        <f t="shared" si="14"/>
        <v>4816.3986221012829</v>
      </c>
      <c r="Z86">
        <f t="shared" si="15"/>
        <v>2411711.1874177242</v>
      </c>
    </row>
    <row r="87" spans="21:26" x14ac:dyDescent="0.3">
      <c r="U87">
        <v>84</v>
      </c>
      <c r="V87">
        <f t="shared" si="11"/>
        <v>2411711.1874177242</v>
      </c>
      <c r="W87">
        <f t="shared" si="12"/>
        <v>11380.67</v>
      </c>
      <c r="X87">
        <f t="shared" si="13"/>
        <v>6577.3452183930322</v>
      </c>
      <c r="Y87">
        <f t="shared" si="14"/>
        <v>4803.3247816069679</v>
      </c>
      <c r="Z87">
        <f t="shared" si="15"/>
        <v>2405133.8421993311</v>
      </c>
    </row>
    <row r="88" spans="21:26" x14ac:dyDescent="0.3">
      <c r="U88">
        <v>85</v>
      </c>
      <c r="V88">
        <f t="shared" si="11"/>
        <v>2405133.8421993311</v>
      </c>
      <c r="W88">
        <f t="shared" si="12"/>
        <v>11380.67</v>
      </c>
      <c r="X88">
        <f t="shared" si="13"/>
        <v>6590.4450976196649</v>
      </c>
      <c r="Y88">
        <f t="shared" si="14"/>
        <v>4790.2249023803352</v>
      </c>
      <c r="Z88">
        <f t="shared" si="15"/>
        <v>2398543.3971017115</v>
      </c>
    </row>
    <row r="89" spans="21:26" x14ac:dyDescent="0.3">
      <c r="U89">
        <v>86</v>
      </c>
      <c r="V89">
        <f t="shared" si="11"/>
        <v>2398543.3971017115</v>
      </c>
      <c r="W89">
        <f t="shared" si="12"/>
        <v>11380.67</v>
      </c>
      <c r="X89">
        <f t="shared" si="13"/>
        <v>6603.5710674390912</v>
      </c>
      <c r="Y89">
        <f t="shared" si="14"/>
        <v>4777.0989325609089</v>
      </c>
      <c r="Z89">
        <f t="shared" si="15"/>
        <v>2391939.8260342726</v>
      </c>
    </row>
    <row r="90" spans="21:26" x14ac:dyDescent="0.3">
      <c r="U90">
        <v>87</v>
      </c>
      <c r="V90">
        <f t="shared" si="11"/>
        <v>2391939.8260342726</v>
      </c>
      <c r="W90">
        <f t="shared" si="12"/>
        <v>11380.67</v>
      </c>
      <c r="X90">
        <f t="shared" si="13"/>
        <v>6616.7231798150742</v>
      </c>
      <c r="Y90">
        <f t="shared" si="14"/>
        <v>4763.9468201849259</v>
      </c>
      <c r="Z90">
        <f t="shared" si="15"/>
        <v>2385323.1028544577</v>
      </c>
    </row>
    <row r="91" spans="21:26" x14ac:dyDescent="0.3">
      <c r="U91">
        <v>88</v>
      </c>
      <c r="V91">
        <f t="shared" si="11"/>
        <v>2385323.1028544577</v>
      </c>
      <c r="W91">
        <f t="shared" si="12"/>
        <v>11380.67</v>
      </c>
      <c r="X91">
        <f t="shared" si="13"/>
        <v>6629.9014868148715</v>
      </c>
      <c r="Y91">
        <f t="shared" si="14"/>
        <v>4750.7685131851285</v>
      </c>
      <c r="Z91">
        <f t="shared" si="15"/>
        <v>2378693.2013676427</v>
      </c>
    </row>
    <row r="92" spans="21:26" x14ac:dyDescent="0.3">
      <c r="U92">
        <v>89</v>
      </c>
      <c r="V92">
        <f t="shared" si="11"/>
        <v>2378693.2013676427</v>
      </c>
      <c r="W92">
        <f t="shared" si="12"/>
        <v>11380.67</v>
      </c>
      <c r="X92">
        <f t="shared" si="13"/>
        <v>6643.1060406094448</v>
      </c>
      <c r="Y92">
        <f t="shared" si="14"/>
        <v>4737.5639593905553</v>
      </c>
      <c r="Z92">
        <f t="shared" si="15"/>
        <v>2372050.0953270332</v>
      </c>
    </row>
    <row r="93" spans="21:26" x14ac:dyDescent="0.3">
      <c r="U93">
        <v>90</v>
      </c>
      <c r="V93">
        <f t="shared" si="11"/>
        <v>2372050.0953270332</v>
      </c>
      <c r="W93">
        <f t="shared" si="12"/>
        <v>11380.67</v>
      </c>
      <c r="X93">
        <f t="shared" si="13"/>
        <v>6656.3368934736582</v>
      </c>
      <c r="Y93">
        <f t="shared" si="14"/>
        <v>4724.3331065263419</v>
      </c>
      <c r="Z93">
        <f t="shared" si="15"/>
        <v>2365393.7584335594</v>
      </c>
    </row>
    <row r="94" spans="21:26" x14ac:dyDescent="0.3">
      <c r="U94">
        <v>91</v>
      </c>
      <c r="V94">
        <f t="shared" si="11"/>
        <v>2365393.7584335594</v>
      </c>
      <c r="W94">
        <f t="shared" si="12"/>
        <v>11380.67</v>
      </c>
      <c r="X94">
        <f t="shared" si="13"/>
        <v>6669.5940977864939</v>
      </c>
      <c r="Y94">
        <f t="shared" si="14"/>
        <v>4711.0759022135062</v>
      </c>
      <c r="Z94">
        <f t="shared" si="15"/>
        <v>2358724.1643357729</v>
      </c>
    </row>
    <row r="95" spans="21:26" x14ac:dyDescent="0.3">
      <c r="U95">
        <v>92</v>
      </c>
      <c r="V95">
        <f t="shared" si="11"/>
        <v>2358724.1643357729</v>
      </c>
      <c r="W95">
        <f t="shared" si="12"/>
        <v>11380.67</v>
      </c>
      <c r="X95">
        <f t="shared" si="13"/>
        <v>6682.8777060312523</v>
      </c>
      <c r="Y95">
        <f t="shared" si="14"/>
        <v>4697.7922939687478</v>
      </c>
      <c r="Z95">
        <f t="shared" si="15"/>
        <v>2352041.2866297415</v>
      </c>
    </row>
    <row r="96" spans="21:26" x14ac:dyDescent="0.3">
      <c r="U96">
        <v>93</v>
      </c>
      <c r="V96">
        <f t="shared" si="11"/>
        <v>2352041.2866297415</v>
      </c>
      <c r="W96">
        <f t="shared" si="12"/>
        <v>11380.67</v>
      </c>
      <c r="X96">
        <f t="shared" si="13"/>
        <v>6696.1877707957647</v>
      </c>
      <c r="Y96">
        <f t="shared" si="14"/>
        <v>4684.4822292042354</v>
      </c>
      <c r="Z96">
        <f t="shared" si="15"/>
        <v>2345345.098858946</v>
      </c>
    </row>
    <row r="97" spans="21:26" x14ac:dyDescent="0.3">
      <c r="U97">
        <v>94</v>
      </c>
      <c r="V97">
        <f t="shared" si="11"/>
        <v>2345345.098858946</v>
      </c>
      <c r="W97">
        <f t="shared" si="12"/>
        <v>11380.67</v>
      </c>
      <c r="X97">
        <f t="shared" si="13"/>
        <v>6709.5243447725989</v>
      </c>
      <c r="Y97">
        <f t="shared" si="14"/>
        <v>4671.1456552274012</v>
      </c>
      <c r="Z97">
        <f t="shared" si="15"/>
        <v>2338635.5745141734</v>
      </c>
    </row>
    <row r="98" spans="21:26" x14ac:dyDescent="0.3">
      <c r="U98">
        <v>95</v>
      </c>
      <c r="V98">
        <f t="shared" si="11"/>
        <v>2338635.5745141734</v>
      </c>
      <c r="W98">
        <f t="shared" si="12"/>
        <v>11380.67</v>
      </c>
      <c r="X98">
        <f t="shared" si="13"/>
        <v>6722.8874807592711</v>
      </c>
      <c r="Y98">
        <f t="shared" si="14"/>
        <v>4657.782519240729</v>
      </c>
      <c r="Z98">
        <f t="shared" si="15"/>
        <v>2331912.6870334144</v>
      </c>
    </row>
    <row r="99" spans="21:26" x14ac:dyDescent="0.3">
      <c r="U99">
        <v>96</v>
      </c>
      <c r="V99">
        <f t="shared" si="11"/>
        <v>2331912.6870334144</v>
      </c>
      <c r="W99">
        <f t="shared" si="12"/>
        <v>11380.67</v>
      </c>
      <c r="X99">
        <f t="shared" si="13"/>
        <v>6736.2772316584496</v>
      </c>
      <c r="Y99">
        <f t="shared" si="14"/>
        <v>4644.3927683415504</v>
      </c>
      <c r="Z99">
        <f t="shared" si="15"/>
        <v>2325176.409801756</v>
      </c>
    </row>
    <row r="100" spans="21:26" x14ac:dyDescent="0.3">
      <c r="U100">
        <v>97</v>
      </c>
      <c r="V100">
        <f t="shared" si="11"/>
        <v>2325176.409801756</v>
      </c>
      <c r="W100">
        <f t="shared" si="12"/>
        <v>11380.67</v>
      </c>
      <c r="X100">
        <f t="shared" si="13"/>
        <v>6749.6936504781688</v>
      </c>
      <c r="Y100">
        <f t="shared" si="14"/>
        <v>4630.9763495218313</v>
      </c>
      <c r="Z100">
        <f t="shared" si="15"/>
        <v>2318426.716151278</v>
      </c>
    </row>
    <row r="101" spans="21:26" x14ac:dyDescent="0.3">
      <c r="U101">
        <v>98</v>
      </c>
      <c r="V101">
        <f t="shared" si="11"/>
        <v>2318426.716151278</v>
      </c>
      <c r="W101">
        <f t="shared" si="12"/>
        <v>11380.67</v>
      </c>
      <c r="X101">
        <f t="shared" si="13"/>
        <v>6763.1367903320379</v>
      </c>
      <c r="Y101">
        <f t="shared" si="14"/>
        <v>4617.5332096679622</v>
      </c>
      <c r="Z101">
        <f t="shared" si="15"/>
        <v>2311663.5793609461</v>
      </c>
    </row>
    <row r="102" spans="21:26" x14ac:dyDescent="0.3">
      <c r="U102">
        <v>99</v>
      </c>
      <c r="V102">
        <f t="shared" si="11"/>
        <v>2311663.5793609461</v>
      </c>
      <c r="W102">
        <f t="shared" si="12"/>
        <v>11380.67</v>
      </c>
      <c r="X102">
        <f t="shared" si="13"/>
        <v>6776.6067044394485</v>
      </c>
      <c r="Y102">
        <f t="shared" si="14"/>
        <v>4604.0632955605515</v>
      </c>
      <c r="Z102">
        <f t="shared" si="15"/>
        <v>2304886.9726565066</v>
      </c>
    </row>
    <row r="103" spans="21:26" x14ac:dyDescent="0.3">
      <c r="U103">
        <v>100</v>
      </c>
      <c r="V103">
        <f t="shared" si="11"/>
        <v>2304886.9726565066</v>
      </c>
      <c r="W103">
        <f t="shared" si="12"/>
        <v>11380.67</v>
      </c>
      <c r="X103">
        <f t="shared" si="13"/>
        <v>6790.1034461257905</v>
      </c>
      <c r="Y103">
        <f t="shared" si="14"/>
        <v>4590.5665538742096</v>
      </c>
      <c r="Z103">
        <f t="shared" si="15"/>
        <v>2298096.8692103806</v>
      </c>
    </row>
    <row r="104" spans="21:26" x14ac:dyDescent="0.3">
      <c r="U104">
        <v>101</v>
      </c>
      <c r="V104">
        <f t="shared" si="11"/>
        <v>2298096.8692103806</v>
      </c>
      <c r="W104">
        <f t="shared" si="12"/>
        <v>11380.67</v>
      </c>
      <c r="X104">
        <f t="shared" si="13"/>
        <v>6803.6270688226587</v>
      </c>
      <c r="Y104">
        <f t="shared" si="14"/>
        <v>4577.0429311773414</v>
      </c>
      <c r="Z104">
        <f t="shared" si="15"/>
        <v>2291293.2421415579</v>
      </c>
    </row>
    <row r="105" spans="21:26" x14ac:dyDescent="0.3">
      <c r="U105">
        <v>102</v>
      </c>
      <c r="V105">
        <f t="shared" si="11"/>
        <v>2291293.2421415579</v>
      </c>
      <c r="W105">
        <f t="shared" si="12"/>
        <v>11380.67</v>
      </c>
      <c r="X105">
        <f t="shared" si="13"/>
        <v>6817.1776260680635</v>
      </c>
      <c r="Y105">
        <f t="shared" si="14"/>
        <v>4563.4923739319365</v>
      </c>
      <c r="Z105">
        <f t="shared" si="15"/>
        <v>2284476.0645154896</v>
      </c>
    </row>
    <row r="106" spans="21:26" x14ac:dyDescent="0.3">
      <c r="U106">
        <v>103</v>
      </c>
      <c r="V106">
        <f t="shared" si="11"/>
        <v>2284476.0645154896</v>
      </c>
      <c r="W106">
        <f t="shared" si="12"/>
        <v>11380.67</v>
      </c>
      <c r="X106">
        <f t="shared" si="13"/>
        <v>6830.7551715066502</v>
      </c>
      <c r="Y106">
        <f t="shared" si="14"/>
        <v>4549.9148284933499</v>
      </c>
      <c r="Z106">
        <f t="shared" si="15"/>
        <v>2277645.309343983</v>
      </c>
    </row>
    <row r="107" spans="21:26" x14ac:dyDescent="0.3">
      <c r="U107">
        <v>104</v>
      </c>
      <c r="V107">
        <f t="shared" si="11"/>
        <v>2277645.309343983</v>
      </c>
      <c r="W107">
        <f t="shared" si="12"/>
        <v>11380.67</v>
      </c>
      <c r="X107">
        <f t="shared" si="13"/>
        <v>6844.3597588899001</v>
      </c>
      <c r="Y107">
        <f t="shared" si="14"/>
        <v>4536.3102411100999</v>
      </c>
      <c r="Z107">
        <f t="shared" si="15"/>
        <v>2270800.9495850932</v>
      </c>
    </row>
    <row r="108" spans="21:26" x14ac:dyDescent="0.3">
      <c r="U108">
        <v>105</v>
      </c>
      <c r="V108">
        <f t="shared" si="11"/>
        <v>2270800.9495850932</v>
      </c>
      <c r="W108">
        <f t="shared" si="12"/>
        <v>11380.67</v>
      </c>
      <c r="X108">
        <f t="shared" si="13"/>
        <v>6857.9914420763562</v>
      </c>
      <c r="Y108">
        <f t="shared" si="14"/>
        <v>4522.6785579236439</v>
      </c>
      <c r="Z108">
        <f t="shared" si="15"/>
        <v>2263942.9581430168</v>
      </c>
    </row>
    <row r="109" spans="21:26" x14ac:dyDescent="0.3">
      <c r="U109">
        <v>106</v>
      </c>
      <c r="V109">
        <f t="shared" si="11"/>
        <v>2263942.9581430168</v>
      </c>
      <c r="W109">
        <f t="shared" si="12"/>
        <v>11380.67</v>
      </c>
      <c r="X109">
        <f t="shared" si="13"/>
        <v>6871.650275031825</v>
      </c>
      <c r="Y109">
        <f t="shared" si="14"/>
        <v>4509.0197249681751</v>
      </c>
      <c r="Z109">
        <f t="shared" si="15"/>
        <v>2257071.3078679848</v>
      </c>
    </row>
    <row r="110" spans="21:26" x14ac:dyDescent="0.3">
      <c r="U110">
        <v>107</v>
      </c>
      <c r="V110">
        <f t="shared" si="11"/>
        <v>2257071.3078679848</v>
      </c>
      <c r="W110">
        <f t="shared" si="12"/>
        <v>11380.67</v>
      </c>
      <c r="X110">
        <f t="shared" si="13"/>
        <v>6885.3363118295974</v>
      </c>
      <c r="Y110">
        <f t="shared" si="14"/>
        <v>4495.3336881704026</v>
      </c>
      <c r="Z110">
        <f t="shared" si="15"/>
        <v>2250185.971556155</v>
      </c>
    </row>
    <row r="111" spans="21:26" x14ac:dyDescent="0.3">
      <c r="U111">
        <v>108</v>
      </c>
      <c r="V111">
        <f t="shared" si="11"/>
        <v>2250185.971556155</v>
      </c>
      <c r="W111">
        <f t="shared" si="12"/>
        <v>11380.67</v>
      </c>
      <c r="X111">
        <f t="shared" si="13"/>
        <v>6899.0496066506576</v>
      </c>
      <c r="Y111">
        <f t="shared" si="14"/>
        <v>4481.6203933493425</v>
      </c>
      <c r="Z111">
        <f t="shared" si="15"/>
        <v>2243286.9219495044</v>
      </c>
    </row>
    <row r="112" spans="21:26" x14ac:dyDescent="0.3">
      <c r="U112">
        <v>109</v>
      </c>
      <c r="V112">
        <f t="shared" si="11"/>
        <v>2243286.9219495044</v>
      </c>
      <c r="W112">
        <f t="shared" si="12"/>
        <v>11380.67</v>
      </c>
      <c r="X112">
        <f t="shared" si="13"/>
        <v>6912.7902137839037</v>
      </c>
      <c r="Y112">
        <f t="shared" si="14"/>
        <v>4467.8797862160964</v>
      </c>
      <c r="Z112">
        <f t="shared" si="15"/>
        <v>2236374.1317357207</v>
      </c>
    </row>
    <row r="113" spans="21:26" x14ac:dyDescent="0.3">
      <c r="U113">
        <v>110</v>
      </c>
      <c r="V113">
        <f t="shared" si="11"/>
        <v>2236374.1317357207</v>
      </c>
      <c r="W113">
        <f t="shared" si="12"/>
        <v>11380.67</v>
      </c>
      <c r="X113">
        <f t="shared" si="13"/>
        <v>6926.5581876263559</v>
      </c>
      <c r="Y113">
        <f t="shared" si="14"/>
        <v>4454.1118123736442</v>
      </c>
      <c r="Z113">
        <f t="shared" si="15"/>
        <v>2229447.5735480944</v>
      </c>
    </row>
    <row r="114" spans="21:26" x14ac:dyDescent="0.3">
      <c r="U114">
        <v>111</v>
      </c>
      <c r="V114">
        <f t="shared" si="11"/>
        <v>2229447.5735480944</v>
      </c>
      <c r="W114">
        <f t="shared" si="12"/>
        <v>11380.67</v>
      </c>
      <c r="X114">
        <f t="shared" si="13"/>
        <v>6940.3535826833786</v>
      </c>
      <c r="Y114">
        <f t="shared" si="14"/>
        <v>4440.3164173166215</v>
      </c>
      <c r="Z114">
        <f t="shared" si="15"/>
        <v>2222507.2199654109</v>
      </c>
    </row>
    <row r="115" spans="21:26" x14ac:dyDescent="0.3">
      <c r="U115">
        <v>112</v>
      </c>
      <c r="V115">
        <f t="shared" si="11"/>
        <v>2222507.2199654109</v>
      </c>
      <c r="W115">
        <f t="shared" si="12"/>
        <v>11380.67</v>
      </c>
      <c r="X115">
        <f t="shared" si="13"/>
        <v>6954.1764535688899</v>
      </c>
      <c r="Y115">
        <f t="shared" si="14"/>
        <v>4426.4935464311102</v>
      </c>
      <c r="Z115">
        <f t="shared" si="15"/>
        <v>2215553.0435118419</v>
      </c>
    </row>
    <row r="116" spans="21:26" x14ac:dyDescent="0.3">
      <c r="U116">
        <v>113</v>
      </c>
      <c r="V116">
        <f t="shared" si="11"/>
        <v>2215553.0435118419</v>
      </c>
      <c r="W116">
        <f t="shared" si="12"/>
        <v>11380.67</v>
      </c>
      <c r="X116">
        <f t="shared" si="13"/>
        <v>6968.0268550055816</v>
      </c>
      <c r="Y116">
        <f t="shared" si="14"/>
        <v>4412.6431449944184</v>
      </c>
      <c r="Z116">
        <f t="shared" si="15"/>
        <v>2208585.0166568365</v>
      </c>
    </row>
    <row r="117" spans="21:26" x14ac:dyDescent="0.3">
      <c r="U117">
        <v>114</v>
      </c>
      <c r="V117">
        <f t="shared" si="11"/>
        <v>2208585.0166568365</v>
      </c>
      <c r="W117">
        <f t="shared" si="12"/>
        <v>11380.67</v>
      </c>
      <c r="X117">
        <f t="shared" si="13"/>
        <v>6981.9048418251341</v>
      </c>
      <c r="Y117">
        <f t="shared" si="14"/>
        <v>4398.765158174866</v>
      </c>
      <c r="Z117">
        <f t="shared" si="15"/>
        <v>2201603.1118150111</v>
      </c>
    </row>
    <row r="118" spans="21:26" x14ac:dyDescent="0.3">
      <c r="U118">
        <v>115</v>
      </c>
      <c r="V118">
        <f t="shared" si="11"/>
        <v>2201603.1118150111</v>
      </c>
      <c r="W118">
        <f t="shared" si="12"/>
        <v>11380.67</v>
      </c>
      <c r="X118">
        <f t="shared" si="13"/>
        <v>6995.810468968436</v>
      </c>
      <c r="Y118">
        <f t="shared" si="14"/>
        <v>4384.8595310315641</v>
      </c>
      <c r="Z118">
        <f t="shared" si="15"/>
        <v>2194607.3013460427</v>
      </c>
    </row>
    <row r="119" spans="21:26" x14ac:dyDescent="0.3">
      <c r="U119">
        <v>116</v>
      </c>
      <c r="V119">
        <f t="shared" si="11"/>
        <v>2194607.3013460427</v>
      </c>
      <c r="W119">
        <f t="shared" si="12"/>
        <v>11380.67</v>
      </c>
      <c r="X119">
        <f t="shared" si="13"/>
        <v>7009.7437914857983</v>
      </c>
      <c r="Y119">
        <f t="shared" si="14"/>
        <v>4370.9262085142018</v>
      </c>
      <c r="Z119">
        <f t="shared" si="15"/>
        <v>2187597.557554557</v>
      </c>
    </row>
    <row r="120" spans="21:26" x14ac:dyDescent="0.3">
      <c r="U120">
        <v>117</v>
      </c>
      <c r="V120">
        <f t="shared" si="11"/>
        <v>2187597.557554557</v>
      </c>
      <c r="W120">
        <f t="shared" si="12"/>
        <v>11380.67</v>
      </c>
      <c r="X120">
        <f t="shared" si="13"/>
        <v>7023.7048645371733</v>
      </c>
      <c r="Y120">
        <f t="shared" si="14"/>
        <v>4356.9651354628268</v>
      </c>
      <c r="Z120">
        <f t="shared" si="15"/>
        <v>2180573.8526900196</v>
      </c>
    </row>
    <row r="121" spans="21:26" x14ac:dyDescent="0.3">
      <c r="U121">
        <v>118</v>
      </c>
      <c r="V121">
        <f t="shared" si="11"/>
        <v>2180573.8526900196</v>
      </c>
      <c r="W121">
        <f t="shared" si="12"/>
        <v>11380.67</v>
      </c>
      <c r="X121">
        <f t="shared" si="13"/>
        <v>7037.6937433923777</v>
      </c>
      <c r="Y121">
        <f t="shared" si="14"/>
        <v>4342.9762566076224</v>
      </c>
      <c r="Z121">
        <f t="shared" si="15"/>
        <v>2173536.1589466273</v>
      </c>
    </row>
    <row r="122" spans="21:26" x14ac:dyDescent="0.3">
      <c r="U122">
        <v>119</v>
      </c>
      <c r="V122">
        <f t="shared" si="11"/>
        <v>2173536.1589466273</v>
      </c>
      <c r="W122">
        <f t="shared" si="12"/>
        <v>11380.67</v>
      </c>
      <c r="X122">
        <f t="shared" si="13"/>
        <v>7051.7104834313004</v>
      </c>
      <c r="Y122">
        <f t="shared" si="14"/>
        <v>4328.9595165686997</v>
      </c>
      <c r="Z122">
        <f t="shared" si="15"/>
        <v>2166484.4484631959</v>
      </c>
    </row>
    <row r="123" spans="21:26" x14ac:dyDescent="0.3">
      <c r="U123">
        <v>120</v>
      </c>
      <c r="V123">
        <f t="shared" si="11"/>
        <v>2166484.4484631959</v>
      </c>
      <c r="W123">
        <f t="shared" si="12"/>
        <v>11380.67</v>
      </c>
      <c r="X123">
        <f t="shared" si="13"/>
        <v>7065.7551401441351</v>
      </c>
      <c r="Y123">
        <f t="shared" si="14"/>
        <v>4314.914859855865</v>
      </c>
      <c r="Z123">
        <f t="shared" si="15"/>
        <v>2159418.693323052</v>
      </c>
    </row>
    <row r="124" spans="21:26" x14ac:dyDescent="0.3">
      <c r="U124">
        <v>121</v>
      </c>
      <c r="V124">
        <f t="shared" si="11"/>
        <v>2159418.693323052</v>
      </c>
      <c r="W124">
        <f t="shared" si="12"/>
        <v>11380.67</v>
      </c>
      <c r="X124">
        <f t="shared" si="13"/>
        <v>7079.827769131588</v>
      </c>
      <c r="Y124">
        <f t="shared" si="14"/>
        <v>4300.8422308684121</v>
      </c>
      <c r="Z124">
        <f t="shared" si="15"/>
        <v>2152338.8655539206</v>
      </c>
    </row>
    <row r="125" spans="21:26" x14ac:dyDescent="0.3">
      <c r="U125">
        <v>122</v>
      </c>
      <c r="V125">
        <f t="shared" si="11"/>
        <v>2152338.8655539206</v>
      </c>
      <c r="W125">
        <f t="shared" si="12"/>
        <v>11380.67</v>
      </c>
      <c r="X125">
        <f t="shared" si="13"/>
        <v>7093.928426105108</v>
      </c>
      <c r="Y125">
        <f t="shared" si="14"/>
        <v>4286.7415738948921</v>
      </c>
      <c r="Z125">
        <f t="shared" si="15"/>
        <v>2145244.9371278156</v>
      </c>
    </row>
    <row r="126" spans="21:26" x14ac:dyDescent="0.3">
      <c r="U126">
        <v>123</v>
      </c>
      <c r="V126">
        <f t="shared" si="11"/>
        <v>2145244.9371278156</v>
      </c>
      <c r="W126">
        <f t="shared" si="12"/>
        <v>11380.67</v>
      </c>
      <c r="X126">
        <f t="shared" si="13"/>
        <v>7108.0571668871007</v>
      </c>
      <c r="Y126">
        <f t="shared" si="14"/>
        <v>4272.6128331128994</v>
      </c>
      <c r="Z126">
        <f t="shared" si="15"/>
        <v>2138136.8799609286</v>
      </c>
    </row>
    <row r="127" spans="21:26" x14ac:dyDescent="0.3">
      <c r="U127">
        <v>124</v>
      </c>
      <c r="V127">
        <f t="shared" si="11"/>
        <v>2138136.8799609286</v>
      </c>
      <c r="W127">
        <f t="shared" si="12"/>
        <v>11380.67</v>
      </c>
      <c r="X127">
        <f t="shared" si="13"/>
        <v>7122.2140474111502</v>
      </c>
      <c r="Y127">
        <f t="shared" si="14"/>
        <v>4258.4559525888499</v>
      </c>
      <c r="Z127">
        <f t="shared" si="15"/>
        <v>2131014.6659135176</v>
      </c>
    </row>
    <row r="128" spans="21:26" x14ac:dyDescent="0.3">
      <c r="U128">
        <v>125</v>
      </c>
      <c r="V128">
        <f t="shared" si="11"/>
        <v>2131014.6659135176</v>
      </c>
      <c r="W128">
        <f t="shared" si="12"/>
        <v>11380.67</v>
      </c>
      <c r="X128">
        <f t="shared" si="13"/>
        <v>7136.3991237222444</v>
      </c>
      <c r="Y128">
        <f t="shared" si="14"/>
        <v>4244.2708762777556</v>
      </c>
      <c r="Z128">
        <f t="shared" si="15"/>
        <v>2123878.2667897954</v>
      </c>
    </row>
    <row r="129" spans="21:26" x14ac:dyDescent="0.3">
      <c r="U129">
        <v>126</v>
      </c>
      <c r="V129">
        <f t="shared" si="11"/>
        <v>2123878.2667897954</v>
      </c>
      <c r="W129">
        <f t="shared" si="12"/>
        <v>11380.67</v>
      </c>
      <c r="X129">
        <f t="shared" si="13"/>
        <v>7150.612451976991</v>
      </c>
      <c r="Y129">
        <f t="shared" si="14"/>
        <v>4230.0575480230091</v>
      </c>
      <c r="Z129">
        <f t="shared" si="15"/>
        <v>2116727.6543378183</v>
      </c>
    </row>
    <row r="130" spans="21:26" x14ac:dyDescent="0.3">
      <c r="U130">
        <v>127</v>
      </c>
      <c r="V130">
        <f t="shared" si="11"/>
        <v>2116727.6543378183</v>
      </c>
      <c r="W130">
        <f t="shared" si="12"/>
        <v>11380.67</v>
      </c>
      <c r="X130">
        <f t="shared" si="13"/>
        <v>7164.8540884438453</v>
      </c>
      <c r="Y130">
        <f t="shared" si="14"/>
        <v>4215.8159115561548</v>
      </c>
      <c r="Z130">
        <f t="shared" si="15"/>
        <v>2109562.8002493745</v>
      </c>
    </row>
    <row r="131" spans="21:26" x14ac:dyDescent="0.3">
      <c r="U131">
        <v>128</v>
      </c>
      <c r="V131">
        <f t="shared" si="11"/>
        <v>2109562.8002493745</v>
      </c>
      <c r="W131">
        <f t="shared" si="12"/>
        <v>11380.67</v>
      </c>
      <c r="X131">
        <f t="shared" si="13"/>
        <v>7179.1240895033288</v>
      </c>
      <c r="Y131">
        <f t="shared" si="14"/>
        <v>4201.5459104966712</v>
      </c>
      <c r="Z131">
        <f t="shared" si="15"/>
        <v>2102383.6761598713</v>
      </c>
    </row>
    <row r="132" spans="21:26" x14ac:dyDescent="0.3">
      <c r="U132">
        <v>129</v>
      </c>
      <c r="V132">
        <f t="shared" si="11"/>
        <v>2102383.6761598713</v>
      </c>
      <c r="W132">
        <f t="shared" si="12"/>
        <v>11380.67</v>
      </c>
      <c r="X132">
        <f t="shared" si="13"/>
        <v>7193.4225116482567</v>
      </c>
      <c r="Y132">
        <f t="shared" si="14"/>
        <v>4187.2474883517434</v>
      </c>
      <c r="Z132">
        <f t="shared" si="15"/>
        <v>2095190.2536482231</v>
      </c>
    </row>
    <row r="133" spans="21:26" x14ac:dyDescent="0.3">
      <c r="U133">
        <v>130</v>
      </c>
      <c r="V133">
        <f t="shared" ref="V133:V196" si="16">Z132</f>
        <v>2095190.2536482231</v>
      </c>
      <c r="W133">
        <f t="shared" ref="W133:W196" si="17">$C$4</f>
        <v>11380.67</v>
      </c>
      <c r="X133">
        <f t="shared" ref="X133:X196" si="18">W133-Y133</f>
        <v>7207.7494114839556</v>
      </c>
      <c r="Y133">
        <f t="shared" ref="Y133:Y196" si="19">V133*$C$5/12</f>
        <v>4172.9205885160445</v>
      </c>
      <c r="Z133">
        <f t="shared" ref="Z133:Z196" si="20">V133-X133</f>
        <v>2087982.5042367391</v>
      </c>
    </row>
    <row r="134" spans="21:26" x14ac:dyDescent="0.3">
      <c r="U134">
        <v>131</v>
      </c>
      <c r="V134">
        <f t="shared" si="16"/>
        <v>2087982.5042367391</v>
      </c>
      <c r="W134">
        <f t="shared" si="17"/>
        <v>11380.67</v>
      </c>
      <c r="X134">
        <f t="shared" si="18"/>
        <v>7222.1048457284942</v>
      </c>
      <c r="Y134">
        <f t="shared" si="19"/>
        <v>4158.5651542715059</v>
      </c>
      <c r="Z134">
        <f t="shared" si="20"/>
        <v>2080760.3993910106</v>
      </c>
    </row>
    <row r="135" spans="21:26" x14ac:dyDescent="0.3">
      <c r="U135">
        <v>132</v>
      </c>
      <c r="V135">
        <f t="shared" si="16"/>
        <v>2080760.3993910106</v>
      </c>
      <c r="W135">
        <f t="shared" si="17"/>
        <v>11380.67</v>
      </c>
      <c r="X135">
        <f t="shared" si="18"/>
        <v>7236.4888712129041</v>
      </c>
      <c r="Y135">
        <f t="shared" si="19"/>
        <v>4144.181128787096</v>
      </c>
      <c r="Z135">
        <f t="shared" si="20"/>
        <v>2073523.9105197978</v>
      </c>
    </row>
    <row r="136" spans="21:26" x14ac:dyDescent="0.3">
      <c r="U136">
        <v>133</v>
      </c>
      <c r="V136">
        <f t="shared" si="16"/>
        <v>2073523.9105197978</v>
      </c>
      <c r="W136">
        <f t="shared" si="17"/>
        <v>11380.67</v>
      </c>
      <c r="X136">
        <f t="shared" si="18"/>
        <v>7250.9015448814025</v>
      </c>
      <c r="Y136">
        <f t="shared" si="19"/>
        <v>4129.7684551185976</v>
      </c>
      <c r="Z136">
        <f t="shared" si="20"/>
        <v>2066273.0089749163</v>
      </c>
    </row>
    <row r="137" spans="21:26" x14ac:dyDescent="0.3">
      <c r="U137">
        <v>134</v>
      </c>
      <c r="V137">
        <f t="shared" si="16"/>
        <v>2066273.0089749163</v>
      </c>
      <c r="W137">
        <f t="shared" si="17"/>
        <v>11380.67</v>
      </c>
      <c r="X137">
        <f t="shared" si="18"/>
        <v>7265.3429237916253</v>
      </c>
      <c r="Y137">
        <f t="shared" si="19"/>
        <v>4115.3270762083748</v>
      </c>
      <c r="Z137">
        <f t="shared" si="20"/>
        <v>2059007.6660511247</v>
      </c>
    </row>
    <row r="138" spans="21:26" x14ac:dyDescent="0.3">
      <c r="U138">
        <v>135</v>
      </c>
      <c r="V138">
        <f t="shared" si="16"/>
        <v>2059007.6660511247</v>
      </c>
      <c r="W138">
        <f t="shared" si="17"/>
        <v>11380.67</v>
      </c>
      <c r="X138">
        <f t="shared" si="18"/>
        <v>7279.8130651148431</v>
      </c>
      <c r="Y138">
        <f t="shared" si="19"/>
        <v>4100.856934885157</v>
      </c>
      <c r="Z138">
        <f t="shared" si="20"/>
        <v>2051727.8529860098</v>
      </c>
    </row>
    <row r="139" spans="21:26" x14ac:dyDescent="0.3">
      <c r="U139">
        <v>136</v>
      </c>
      <c r="V139">
        <f t="shared" si="16"/>
        <v>2051727.8529860098</v>
      </c>
      <c r="W139">
        <f t="shared" si="17"/>
        <v>11380.67</v>
      </c>
      <c r="X139">
        <f t="shared" si="18"/>
        <v>7294.3120261361964</v>
      </c>
      <c r="Y139">
        <f t="shared" si="19"/>
        <v>4086.3579738638032</v>
      </c>
      <c r="Z139">
        <f t="shared" si="20"/>
        <v>2044433.5409598737</v>
      </c>
    </row>
    <row r="140" spans="21:26" x14ac:dyDescent="0.3">
      <c r="U140">
        <v>137</v>
      </c>
      <c r="V140">
        <f t="shared" si="16"/>
        <v>2044433.5409598737</v>
      </c>
      <c r="W140">
        <f t="shared" si="17"/>
        <v>11380.67</v>
      </c>
      <c r="X140">
        <f t="shared" si="18"/>
        <v>7308.8398642549182</v>
      </c>
      <c r="Y140">
        <f t="shared" si="19"/>
        <v>4071.8301357450819</v>
      </c>
      <c r="Z140">
        <f t="shared" si="20"/>
        <v>2037124.7010956188</v>
      </c>
    </row>
    <row r="141" spans="21:26" x14ac:dyDescent="0.3">
      <c r="U141">
        <v>138</v>
      </c>
      <c r="V141">
        <f t="shared" si="16"/>
        <v>2037124.7010956188</v>
      </c>
      <c r="W141">
        <f t="shared" si="17"/>
        <v>11380.67</v>
      </c>
      <c r="X141">
        <f t="shared" si="18"/>
        <v>7323.3966369845584</v>
      </c>
      <c r="Y141">
        <f t="shared" si="19"/>
        <v>4057.2733630154412</v>
      </c>
      <c r="Z141">
        <f t="shared" si="20"/>
        <v>2029801.3044586342</v>
      </c>
    </row>
    <row r="142" spans="21:26" x14ac:dyDescent="0.3">
      <c r="U142">
        <v>139</v>
      </c>
      <c r="V142">
        <f t="shared" si="16"/>
        <v>2029801.3044586342</v>
      </c>
      <c r="W142">
        <f t="shared" si="17"/>
        <v>11380.67</v>
      </c>
      <c r="X142">
        <f t="shared" si="18"/>
        <v>7337.9824019532207</v>
      </c>
      <c r="Y142">
        <f t="shared" si="19"/>
        <v>4042.6875980467798</v>
      </c>
      <c r="Z142">
        <f t="shared" si="20"/>
        <v>2022463.3220566809</v>
      </c>
    </row>
    <row r="143" spans="21:26" x14ac:dyDescent="0.3">
      <c r="U143">
        <v>140</v>
      </c>
      <c r="V143">
        <f t="shared" si="16"/>
        <v>2022463.3220566809</v>
      </c>
      <c r="W143">
        <f t="shared" si="17"/>
        <v>11380.67</v>
      </c>
      <c r="X143">
        <f t="shared" si="18"/>
        <v>7352.5972169037777</v>
      </c>
      <c r="Y143">
        <f t="shared" si="19"/>
        <v>4028.0727830962228</v>
      </c>
      <c r="Z143">
        <f t="shared" si="20"/>
        <v>2015110.7248397772</v>
      </c>
    </row>
    <row r="144" spans="21:26" x14ac:dyDescent="0.3">
      <c r="U144">
        <v>141</v>
      </c>
      <c r="V144">
        <f t="shared" si="16"/>
        <v>2015110.7248397772</v>
      </c>
      <c r="W144">
        <f t="shared" si="17"/>
        <v>11380.67</v>
      </c>
      <c r="X144">
        <f t="shared" si="18"/>
        <v>7367.2411396941097</v>
      </c>
      <c r="Y144">
        <f t="shared" si="19"/>
        <v>4013.4288603058899</v>
      </c>
      <c r="Z144">
        <f t="shared" si="20"/>
        <v>2007743.4837000831</v>
      </c>
    </row>
    <row r="145" spans="21:26" x14ac:dyDescent="0.3">
      <c r="U145">
        <v>142</v>
      </c>
      <c r="V145">
        <f t="shared" si="16"/>
        <v>2007743.4837000831</v>
      </c>
      <c r="W145">
        <f t="shared" si="17"/>
        <v>11380.67</v>
      </c>
      <c r="X145">
        <f t="shared" si="18"/>
        <v>7381.9142282973335</v>
      </c>
      <c r="Y145">
        <f t="shared" si="19"/>
        <v>3998.7557717026662</v>
      </c>
      <c r="Z145">
        <f t="shared" si="20"/>
        <v>2000361.5694717858</v>
      </c>
    </row>
    <row r="146" spans="21:26" x14ac:dyDescent="0.3">
      <c r="U146">
        <v>143</v>
      </c>
      <c r="V146">
        <f t="shared" si="16"/>
        <v>2000361.5694717858</v>
      </c>
      <c r="W146">
        <f t="shared" si="17"/>
        <v>11380.67</v>
      </c>
      <c r="X146">
        <f t="shared" si="18"/>
        <v>7396.6165408020261</v>
      </c>
      <c r="Y146">
        <f t="shared" si="19"/>
        <v>3984.0534591979736</v>
      </c>
      <c r="Z146">
        <f t="shared" si="20"/>
        <v>1992964.9529309839</v>
      </c>
    </row>
    <row r="147" spans="21:26" x14ac:dyDescent="0.3">
      <c r="U147">
        <v>144</v>
      </c>
      <c r="V147">
        <f t="shared" si="16"/>
        <v>1992964.9529309839</v>
      </c>
      <c r="W147">
        <f t="shared" si="17"/>
        <v>11380.67</v>
      </c>
      <c r="X147">
        <f t="shared" si="18"/>
        <v>7411.3481354124579</v>
      </c>
      <c r="Y147">
        <f t="shared" si="19"/>
        <v>3969.3218645875427</v>
      </c>
      <c r="Z147">
        <f t="shared" si="20"/>
        <v>1985553.6047955714</v>
      </c>
    </row>
    <row r="148" spans="21:26" x14ac:dyDescent="0.3">
      <c r="U148">
        <v>145</v>
      </c>
      <c r="V148">
        <f t="shared" si="16"/>
        <v>1985553.6047955714</v>
      </c>
      <c r="W148">
        <f t="shared" si="17"/>
        <v>11380.67</v>
      </c>
      <c r="X148">
        <f t="shared" si="18"/>
        <v>7426.1090704488197</v>
      </c>
      <c r="Y148">
        <f t="shared" si="19"/>
        <v>3954.5609295511799</v>
      </c>
      <c r="Z148">
        <f t="shared" si="20"/>
        <v>1978127.4957251225</v>
      </c>
    </row>
    <row r="149" spans="21:26" x14ac:dyDescent="0.3">
      <c r="U149">
        <v>146</v>
      </c>
      <c r="V149">
        <f t="shared" si="16"/>
        <v>1978127.4957251225</v>
      </c>
      <c r="W149">
        <f t="shared" si="17"/>
        <v>11380.67</v>
      </c>
      <c r="X149">
        <f t="shared" si="18"/>
        <v>7440.899404347465</v>
      </c>
      <c r="Y149">
        <f t="shared" si="19"/>
        <v>3939.7705956525356</v>
      </c>
      <c r="Z149">
        <f t="shared" si="20"/>
        <v>1970686.5963207751</v>
      </c>
    </row>
    <row r="150" spans="21:26" x14ac:dyDescent="0.3">
      <c r="U150">
        <v>147</v>
      </c>
      <c r="V150">
        <f t="shared" si="16"/>
        <v>1970686.5963207751</v>
      </c>
      <c r="W150">
        <f t="shared" si="17"/>
        <v>11380.67</v>
      </c>
      <c r="X150">
        <f t="shared" si="18"/>
        <v>7455.7191956611223</v>
      </c>
      <c r="Y150">
        <f t="shared" si="19"/>
        <v>3924.9508043388773</v>
      </c>
      <c r="Z150">
        <f t="shared" si="20"/>
        <v>1963230.877125114</v>
      </c>
    </row>
    <row r="151" spans="21:26" x14ac:dyDescent="0.3">
      <c r="U151">
        <v>148</v>
      </c>
      <c r="V151">
        <f t="shared" si="16"/>
        <v>1963230.877125114</v>
      </c>
      <c r="W151">
        <f t="shared" si="17"/>
        <v>11380.67</v>
      </c>
      <c r="X151">
        <f t="shared" si="18"/>
        <v>7470.5685030591485</v>
      </c>
      <c r="Y151">
        <f t="shared" si="19"/>
        <v>3910.101496940852</v>
      </c>
      <c r="Z151">
        <f t="shared" si="20"/>
        <v>1955760.3086220548</v>
      </c>
    </row>
    <row r="152" spans="21:26" x14ac:dyDescent="0.3">
      <c r="U152">
        <v>149</v>
      </c>
      <c r="V152">
        <f t="shared" si="16"/>
        <v>1955760.3086220548</v>
      </c>
      <c r="W152">
        <f t="shared" si="17"/>
        <v>11380.67</v>
      </c>
      <c r="X152">
        <f t="shared" si="18"/>
        <v>7485.4473853277414</v>
      </c>
      <c r="Y152">
        <f t="shared" si="19"/>
        <v>3895.2226146722592</v>
      </c>
      <c r="Z152">
        <f t="shared" si="20"/>
        <v>1948274.8612367271</v>
      </c>
    </row>
    <row r="153" spans="21:26" x14ac:dyDescent="0.3">
      <c r="U153">
        <v>150</v>
      </c>
      <c r="V153">
        <f t="shared" si="16"/>
        <v>1948274.8612367271</v>
      </c>
      <c r="W153">
        <f t="shared" si="17"/>
        <v>11380.67</v>
      </c>
      <c r="X153">
        <f t="shared" si="18"/>
        <v>7500.3559013701852</v>
      </c>
      <c r="Y153">
        <f t="shared" si="19"/>
        <v>3880.3140986298149</v>
      </c>
      <c r="Z153">
        <f t="shared" si="20"/>
        <v>1940774.5053353568</v>
      </c>
    </row>
    <row r="154" spans="21:26" x14ac:dyDescent="0.3">
      <c r="U154">
        <v>151</v>
      </c>
      <c r="V154">
        <f t="shared" si="16"/>
        <v>1940774.5053353568</v>
      </c>
      <c r="W154">
        <f t="shared" si="17"/>
        <v>11380.67</v>
      </c>
      <c r="X154">
        <f t="shared" si="18"/>
        <v>7515.2941102070818</v>
      </c>
      <c r="Y154">
        <f t="shared" si="19"/>
        <v>3865.3758897929188</v>
      </c>
      <c r="Z154">
        <f t="shared" si="20"/>
        <v>1933259.2112251497</v>
      </c>
    </row>
    <row r="155" spans="21:26" x14ac:dyDescent="0.3">
      <c r="U155">
        <v>152</v>
      </c>
      <c r="V155">
        <f t="shared" si="16"/>
        <v>1933259.2112251497</v>
      </c>
      <c r="W155">
        <f t="shared" si="17"/>
        <v>11380.67</v>
      </c>
      <c r="X155">
        <f t="shared" si="18"/>
        <v>7530.2620709765761</v>
      </c>
      <c r="Y155">
        <f t="shared" si="19"/>
        <v>3850.4079290234235</v>
      </c>
      <c r="Z155">
        <f t="shared" si="20"/>
        <v>1925728.949154173</v>
      </c>
    </row>
    <row r="156" spans="21:26" x14ac:dyDescent="0.3">
      <c r="U156">
        <v>153</v>
      </c>
      <c r="V156">
        <f t="shared" si="16"/>
        <v>1925728.949154173</v>
      </c>
      <c r="W156">
        <f t="shared" si="17"/>
        <v>11380.67</v>
      </c>
      <c r="X156">
        <f t="shared" si="18"/>
        <v>7545.2598429346053</v>
      </c>
      <c r="Y156">
        <f t="shared" si="19"/>
        <v>3835.4101570653947</v>
      </c>
      <c r="Z156">
        <f t="shared" si="20"/>
        <v>1918183.6893112385</v>
      </c>
    </row>
    <row r="157" spans="21:26" x14ac:dyDescent="0.3">
      <c r="U157">
        <v>154</v>
      </c>
      <c r="V157">
        <f t="shared" si="16"/>
        <v>1918183.6893112385</v>
      </c>
      <c r="W157">
        <f t="shared" si="17"/>
        <v>11380.67</v>
      </c>
      <c r="X157">
        <f t="shared" si="18"/>
        <v>7560.2874854551173</v>
      </c>
      <c r="Y157">
        <f t="shared" si="19"/>
        <v>3820.3825145448832</v>
      </c>
      <c r="Z157">
        <f t="shared" si="20"/>
        <v>1910623.4018257833</v>
      </c>
    </row>
    <row r="158" spans="21:26" x14ac:dyDescent="0.3">
      <c r="U158">
        <v>155</v>
      </c>
      <c r="V158">
        <f t="shared" si="16"/>
        <v>1910623.4018257833</v>
      </c>
      <c r="W158">
        <f t="shared" si="17"/>
        <v>11380.67</v>
      </c>
      <c r="X158">
        <f t="shared" si="18"/>
        <v>7575.3450580303142</v>
      </c>
      <c r="Y158">
        <f t="shared" si="19"/>
        <v>3805.3249419696854</v>
      </c>
      <c r="Z158">
        <f t="shared" si="20"/>
        <v>1903048.0567677531</v>
      </c>
    </row>
    <row r="159" spans="21:26" x14ac:dyDescent="0.3">
      <c r="U159">
        <v>156</v>
      </c>
      <c r="V159">
        <f t="shared" si="16"/>
        <v>1903048.0567677531</v>
      </c>
      <c r="W159">
        <f t="shared" si="17"/>
        <v>11380.67</v>
      </c>
      <c r="X159">
        <f t="shared" si="18"/>
        <v>7590.4326202708908</v>
      </c>
      <c r="Y159">
        <f t="shared" si="19"/>
        <v>3790.2373797291089</v>
      </c>
      <c r="Z159">
        <f t="shared" si="20"/>
        <v>1895457.6241474822</v>
      </c>
    </row>
    <row r="160" spans="21:26" x14ac:dyDescent="0.3">
      <c r="U160">
        <v>157</v>
      </c>
      <c r="V160">
        <f t="shared" si="16"/>
        <v>1895457.6241474822</v>
      </c>
      <c r="W160">
        <f t="shared" si="17"/>
        <v>11380.67</v>
      </c>
      <c r="X160">
        <f t="shared" si="18"/>
        <v>7605.5502319062653</v>
      </c>
      <c r="Y160">
        <f t="shared" si="19"/>
        <v>3775.1197680937353</v>
      </c>
      <c r="Z160">
        <f t="shared" si="20"/>
        <v>1887852.0739155759</v>
      </c>
    </row>
    <row r="161" spans="21:26" x14ac:dyDescent="0.3">
      <c r="U161">
        <v>158</v>
      </c>
      <c r="V161">
        <f t="shared" si="16"/>
        <v>1887852.0739155759</v>
      </c>
      <c r="W161">
        <f t="shared" si="17"/>
        <v>11380.67</v>
      </c>
      <c r="X161">
        <f t="shared" si="18"/>
        <v>7620.6979527848107</v>
      </c>
      <c r="Y161">
        <f t="shared" si="19"/>
        <v>3759.9720472151889</v>
      </c>
      <c r="Z161">
        <f t="shared" si="20"/>
        <v>1880231.375962791</v>
      </c>
    </row>
    <row r="162" spans="21:26" x14ac:dyDescent="0.3">
      <c r="U162">
        <v>159</v>
      </c>
      <c r="V162">
        <f t="shared" si="16"/>
        <v>1880231.375962791</v>
      </c>
      <c r="W162">
        <f t="shared" si="17"/>
        <v>11380.67</v>
      </c>
      <c r="X162">
        <f t="shared" si="18"/>
        <v>7635.8758428741075</v>
      </c>
      <c r="Y162">
        <f t="shared" si="19"/>
        <v>3744.7941571258925</v>
      </c>
      <c r="Z162">
        <f t="shared" si="20"/>
        <v>1872595.5001199169</v>
      </c>
    </row>
    <row r="163" spans="21:26" x14ac:dyDescent="0.3">
      <c r="U163">
        <v>160</v>
      </c>
      <c r="V163">
        <f t="shared" si="16"/>
        <v>1872595.5001199169</v>
      </c>
      <c r="W163">
        <f t="shared" si="17"/>
        <v>11380.67</v>
      </c>
      <c r="X163">
        <f t="shared" si="18"/>
        <v>7651.0839622611657</v>
      </c>
      <c r="Y163">
        <f t="shared" si="19"/>
        <v>3729.5860377388344</v>
      </c>
      <c r="Z163">
        <f t="shared" si="20"/>
        <v>1864944.4161576557</v>
      </c>
    </row>
    <row r="164" spans="21:26" x14ac:dyDescent="0.3">
      <c r="U164">
        <v>161</v>
      </c>
      <c r="V164">
        <f t="shared" si="16"/>
        <v>1864944.4161576557</v>
      </c>
      <c r="W164">
        <f t="shared" si="17"/>
        <v>11380.67</v>
      </c>
      <c r="X164">
        <f t="shared" si="18"/>
        <v>7666.3223711526698</v>
      </c>
      <c r="Y164">
        <f t="shared" si="19"/>
        <v>3714.3476288473307</v>
      </c>
      <c r="Z164">
        <f t="shared" si="20"/>
        <v>1857278.093786503</v>
      </c>
    </row>
    <row r="165" spans="21:26" x14ac:dyDescent="0.3">
      <c r="U165">
        <v>162</v>
      </c>
      <c r="V165">
        <f t="shared" si="16"/>
        <v>1857278.093786503</v>
      </c>
      <c r="W165">
        <f t="shared" si="17"/>
        <v>11380.67</v>
      </c>
      <c r="X165">
        <f t="shared" si="18"/>
        <v>7681.5911298752144</v>
      </c>
      <c r="Y165">
        <f t="shared" si="19"/>
        <v>3699.0788701247852</v>
      </c>
      <c r="Z165">
        <f t="shared" si="20"/>
        <v>1849596.5026566277</v>
      </c>
    </row>
    <row r="166" spans="21:26" x14ac:dyDescent="0.3">
      <c r="U166">
        <v>163</v>
      </c>
      <c r="V166">
        <f t="shared" si="16"/>
        <v>1849596.5026566277</v>
      </c>
      <c r="W166">
        <f t="shared" si="17"/>
        <v>11380.67</v>
      </c>
      <c r="X166">
        <f t="shared" si="18"/>
        <v>7696.890298875549</v>
      </c>
      <c r="Y166">
        <f t="shared" si="19"/>
        <v>3683.7797011244506</v>
      </c>
      <c r="Z166">
        <f t="shared" si="20"/>
        <v>1841899.6123577522</v>
      </c>
    </row>
    <row r="167" spans="21:26" x14ac:dyDescent="0.3">
      <c r="U167">
        <v>164</v>
      </c>
      <c r="V167">
        <f t="shared" si="16"/>
        <v>1841899.6123577522</v>
      </c>
      <c r="W167">
        <f t="shared" si="17"/>
        <v>11380.67</v>
      </c>
      <c r="X167">
        <f t="shared" si="18"/>
        <v>7712.2199387208093</v>
      </c>
      <c r="Y167">
        <f t="shared" si="19"/>
        <v>3668.4500612791903</v>
      </c>
      <c r="Z167">
        <f t="shared" si="20"/>
        <v>1834187.3924190314</v>
      </c>
    </row>
    <row r="168" spans="21:26" x14ac:dyDescent="0.3">
      <c r="U168">
        <v>165</v>
      </c>
      <c r="V168">
        <f t="shared" si="16"/>
        <v>1834187.3924190314</v>
      </c>
      <c r="W168">
        <f t="shared" si="17"/>
        <v>11380.67</v>
      </c>
      <c r="X168">
        <f t="shared" si="18"/>
        <v>7727.5801100987628</v>
      </c>
      <c r="Y168">
        <f t="shared" si="19"/>
        <v>3653.0898899012377</v>
      </c>
      <c r="Z168">
        <f t="shared" si="20"/>
        <v>1826459.8123089327</v>
      </c>
    </row>
    <row r="169" spans="21:26" x14ac:dyDescent="0.3">
      <c r="U169">
        <v>166</v>
      </c>
      <c r="V169">
        <f t="shared" si="16"/>
        <v>1826459.8123089327</v>
      </c>
      <c r="W169">
        <f t="shared" si="17"/>
        <v>11380.67</v>
      </c>
      <c r="X169">
        <f t="shared" si="18"/>
        <v>7742.9708738180416</v>
      </c>
      <c r="Y169">
        <f t="shared" si="19"/>
        <v>3637.699126181958</v>
      </c>
      <c r="Z169">
        <f t="shared" si="20"/>
        <v>1818716.8414351146</v>
      </c>
    </row>
    <row r="170" spans="21:26" x14ac:dyDescent="0.3">
      <c r="U170">
        <v>167</v>
      </c>
      <c r="V170">
        <f t="shared" si="16"/>
        <v>1818716.8414351146</v>
      </c>
      <c r="W170">
        <f t="shared" si="17"/>
        <v>11380.67</v>
      </c>
      <c r="X170">
        <f t="shared" si="18"/>
        <v>7758.3922908083969</v>
      </c>
      <c r="Y170">
        <f t="shared" si="19"/>
        <v>3622.2777091916032</v>
      </c>
      <c r="Z170">
        <f t="shared" si="20"/>
        <v>1810958.4491443061</v>
      </c>
    </row>
    <row r="171" spans="21:26" x14ac:dyDescent="0.3">
      <c r="U171">
        <v>168</v>
      </c>
      <c r="V171">
        <f t="shared" si="16"/>
        <v>1810958.4491443061</v>
      </c>
      <c r="W171">
        <f t="shared" si="17"/>
        <v>11380.67</v>
      </c>
      <c r="X171">
        <f t="shared" si="18"/>
        <v>7773.8444221209229</v>
      </c>
      <c r="Y171">
        <f t="shared" si="19"/>
        <v>3606.8255778790767</v>
      </c>
      <c r="Z171">
        <f t="shared" si="20"/>
        <v>1803184.6047221853</v>
      </c>
    </row>
    <row r="172" spans="21:26" x14ac:dyDescent="0.3">
      <c r="U172">
        <v>169</v>
      </c>
      <c r="V172">
        <f t="shared" si="16"/>
        <v>1803184.6047221853</v>
      </c>
      <c r="W172">
        <f t="shared" si="17"/>
        <v>11380.67</v>
      </c>
      <c r="X172">
        <f t="shared" si="18"/>
        <v>7789.3273289283134</v>
      </c>
      <c r="Y172">
        <f t="shared" si="19"/>
        <v>3591.3426710716863</v>
      </c>
      <c r="Z172">
        <f t="shared" si="20"/>
        <v>1795395.277393257</v>
      </c>
    </row>
    <row r="173" spans="21:26" x14ac:dyDescent="0.3">
      <c r="U173">
        <v>170</v>
      </c>
      <c r="V173">
        <f t="shared" si="16"/>
        <v>1795395.277393257</v>
      </c>
      <c r="W173">
        <f t="shared" si="17"/>
        <v>11380.67</v>
      </c>
      <c r="X173">
        <f t="shared" si="18"/>
        <v>7804.841072525096</v>
      </c>
      <c r="Y173">
        <f t="shared" si="19"/>
        <v>3575.8289274749036</v>
      </c>
      <c r="Z173">
        <f t="shared" si="20"/>
        <v>1787590.4363207319</v>
      </c>
    </row>
    <row r="174" spans="21:26" x14ac:dyDescent="0.3">
      <c r="U174">
        <v>171</v>
      </c>
      <c r="V174">
        <f t="shared" si="16"/>
        <v>1787590.4363207319</v>
      </c>
      <c r="W174">
        <f t="shared" si="17"/>
        <v>11380.67</v>
      </c>
      <c r="X174">
        <f t="shared" si="18"/>
        <v>7820.3857143278765</v>
      </c>
      <c r="Y174">
        <f t="shared" si="19"/>
        <v>3560.284285672124</v>
      </c>
      <c r="Z174">
        <f t="shared" si="20"/>
        <v>1779770.050606404</v>
      </c>
    </row>
    <row r="175" spans="21:26" x14ac:dyDescent="0.3">
      <c r="U175">
        <v>172</v>
      </c>
      <c r="V175">
        <f t="shared" si="16"/>
        <v>1779770.050606404</v>
      </c>
      <c r="W175">
        <f t="shared" si="17"/>
        <v>11380.67</v>
      </c>
      <c r="X175">
        <f t="shared" si="18"/>
        <v>7835.9613158755783</v>
      </c>
      <c r="Y175">
        <f t="shared" si="19"/>
        <v>3544.7086841244213</v>
      </c>
      <c r="Z175">
        <f t="shared" si="20"/>
        <v>1771934.0892905283</v>
      </c>
    </row>
    <row r="176" spans="21:26" x14ac:dyDescent="0.3">
      <c r="U176">
        <v>173</v>
      </c>
      <c r="V176">
        <f t="shared" si="16"/>
        <v>1771934.0892905283</v>
      </c>
      <c r="W176">
        <f t="shared" si="17"/>
        <v>11380.67</v>
      </c>
      <c r="X176">
        <f t="shared" si="18"/>
        <v>7851.5679388296976</v>
      </c>
      <c r="Y176">
        <f t="shared" si="19"/>
        <v>3529.1020611703025</v>
      </c>
      <c r="Z176">
        <f t="shared" si="20"/>
        <v>1764082.5213516986</v>
      </c>
    </row>
    <row r="177" spans="21:26" x14ac:dyDescent="0.3">
      <c r="U177">
        <v>174</v>
      </c>
      <c r="V177">
        <f t="shared" si="16"/>
        <v>1764082.5213516986</v>
      </c>
      <c r="W177">
        <f t="shared" si="17"/>
        <v>11380.67</v>
      </c>
      <c r="X177">
        <f t="shared" si="18"/>
        <v>7867.2056449745342</v>
      </c>
      <c r="Y177">
        <f t="shared" si="19"/>
        <v>3513.4643550254664</v>
      </c>
      <c r="Z177">
        <f t="shared" si="20"/>
        <v>1756215.3157067241</v>
      </c>
    </row>
    <row r="178" spans="21:26" x14ac:dyDescent="0.3">
      <c r="U178">
        <v>175</v>
      </c>
      <c r="V178">
        <f t="shared" si="16"/>
        <v>1756215.3157067241</v>
      </c>
      <c r="W178">
        <f t="shared" si="17"/>
        <v>11380.67</v>
      </c>
      <c r="X178">
        <f t="shared" si="18"/>
        <v>7882.8744962174405</v>
      </c>
      <c r="Y178">
        <f t="shared" si="19"/>
        <v>3497.7955037825591</v>
      </c>
      <c r="Z178">
        <f t="shared" si="20"/>
        <v>1748332.4412105067</v>
      </c>
    </row>
    <row r="179" spans="21:26" x14ac:dyDescent="0.3">
      <c r="U179">
        <v>176</v>
      </c>
      <c r="V179">
        <f t="shared" si="16"/>
        <v>1748332.4412105067</v>
      </c>
      <c r="W179">
        <f t="shared" si="17"/>
        <v>11380.67</v>
      </c>
      <c r="X179">
        <f t="shared" si="18"/>
        <v>7898.5745545890732</v>
      </c>
      <c r="Y179">
        <f t="shared" si="19"/>
        <v>3482.0954454109265</v>
      </c>
      <c r="Z179">
        <f t="shared" si="20"/>
        <v>1740433.8666559176</v>
      </c>
    </row>
    <row r="180" spans="21:26" x14ac:dyDescent="0.3">
      <c r="U180">
        <v>177</v>
      </c>
      <c r="V180">
        <f t="shared" si="16"/>
        <v>1740433.8666559176</v>
      </c>
      <c r="W180">
        <f t="shared" si="17"/>
        <v>11380.67</v>
      </c>
      <c r="X180">
        <f t="shared" si="18"/>
        <v>7914.3058822436305</v>
      </c>
      <c r="Y180">
        <f t="shared" si="19"/>
        <v>3466.3641177563695</v>
      </c>
      <c r="Z180">
        <f t="shared" si="20"/>
        <v>1732519.5607736739</v>
      </c>
    </row>
    <row r="181" spans="21:26" x14ac:dyDescent="0.3">
      <c r="U181">
        <v>178</v>
      </c>
      <c r="V181">
        <f t="shared" si="16"/>
        <v>1732519.5607736739</v>
      </c>
      <c r="W181">
        <f t="shared" si="17"/>
        <v>11380.67</v>
      </c>
      <c r="X181">
        <f t="shared" si="18"/>
        <v>7930.0685414590989</v>
      </c>
      <c r="Y181">
        <f t="shared" si="19"/>
        <v>3450.6014585409007</v>
      </c>
      <c r="Z181">
        <f t="shared" si="20"/>
        <v>1724589.4922322149</v>
      </c>
    </row>
    <row r="182" spans="21:26" x14ac:dyDescent="0.3">
      <c r="U182">
        <v>179</v>
      </c>
      <c r="V182">
        <f t="shared" si="16"/>
        <v>1724589.4922322149</v>
      </c>
      <c r="W182">
        <f t="shared" si="17"/>
        <v>11380.67</v>
      </c>
      <c r="X182">
        <f t="shared" si="18"/>
        <v>7945.862594637505</v>
      </c>
      <c r="Y182">
        <f t="shared" si="19"/>
        <v>3434.807405362495</v>
      </c>
      <c r="Z182">
        <f t="shared" si="20"/>
        <v>1716643.6296375773</v>
      </c>
    </row>
    <row r="183" spans="21:26" x14ac:dyDescent="0.3">
      <c r="U183">
        <v>180</v>
      </c>
      <c r="V183">
        <f t="shared" si="16"/>
        <v>1716643.6296375773</v>
      </c>
      <c r="W183">
        <f t="shared" si="17"/>
        <v>11380.67</v>
      </c>
      <c r="X183">
        <f t="shared" si="18"/>
        <v>7961.688104305158</v>
      </c>
      <c r="Y183">
        <f t="shared" si="19"/>
        <v>3418.9818956948416</v>
      </c>
      <c r="Z183">
        <f t="shared" si="20"/>
        <v>1708681.9415332722</v>
      </c>
    </row>
    <row r="184" spans="21:26" x14ac:dyDescent="0.3">
      <c r="U184">
        <v>181</v>
      </c>
      <c r="V184">
        <f t="shared" si="16"/>
        <v>1708681.9415332722</v>
      </c>
      <c r="W184">
        <f t="shared" si="17"/>
        <v>11380.67</v>
      </c>
      <c r="X184">
        <f t="shared" si="18"/>
        <v>7977.5451331128988</v>
      </c>
      <c r="Y184">
        <f t="shared" si="19"/>
        <v>3403.1248668871008</v>
      </c>
      <c r="Z184">
        <f t="shared" si="20"/>
        <v>1700704.3964001592</v>
      </c>
    </row>
    <row r="185" spans="21:26" x14ac:dyDescent="0.3">
      <c r="U185">
        <v>182</v>
      </c>
      <c r="V185">
        <f t="shared" si="16"/>
        <v>1700704.3964001592</v>
      </c>
      <c r="W185">
        <f t="shared" si="17"/>
        <v>11380.67</v>
      </c>
      <c r="X185">
        <f t="shared" si="18"/>
        <v>7993.4337438363491</v>
      </c>
      <c r="Y185">
        <f t="shared" si="19"/>
        <v>3387.2362561636505</v>
      </c>
      <c r="Z185">
        <f t="shared" si="20"/>
        <v>1692710.9626563229</v>
      </c>
    </row>
    <row r="186" spans="21:26" x14ac:dyDescent="0.3">
      <c r="U186">
        <v>183</v>
      </c>
      <c r="V186">
        <f t="shared" si="16"/>
        <v>1692710.9626563229</v>
      </c>
      <c r="W186">
        <f t="shared" si="17"/>
        <v>11380.67</v>
      </c>
      <c r="X186">
        <f t="shared" si="18"/>
        <v>8009.3539993761569</v>
      </c>
      <c r="Y186">
        <f t="shared" si="19"/>
        <v>3371.3160006238431</v>
      </c>
      <c r="Z186">
        <f t="shared" si="20"/>
        <v>1684701.6086569468</v>
      </c>
    </row>
    <row r="187" spans="21:26" x14ac:dyDescent="0.3">
      <c r="U187">
        <v>184</v>
      </c>
      <c r="V187">
        <f t="shared" si="16"/>
        <v>1684701.6086569468</v>
      </c>
      <c r="W187">
        <f t="shared" si="17"/>
        <v>11380.67</v>
      </c>
      <c r="X187">
        <f t="shared" si="18"/>
        <v>8025.3059627582479</v>
      </c>
      <c r="Y187">
        <f t="shared" si="19"/>
        <v>3355.3640372417526</v>
      </c>
      <c r="Z187">
        <f t="shared" si="20"/>
        <v>1676676.3026941887</v>
      </c>
    </row>
    <row r="188" spans="21:26" x14ac:dyDescent="0.3">
      <c r="U188">
        <v>185</v>
      </c>
      <c r="V188">
        <f t="shared" si="16"/>
        <v>1676676.3026941887</v>
      </c>
      <c r="W188">
        <f t="shared" si="17"/>
        <v>11380.67</v>
      </c>
      <c r="X188">
        <f t="shared" si="18"/>
        <v>8041.2896971340742</v>
      </c>
      <c r="Y188">
        <f t="shared" si="19"/>
        <v>3339.3803028659258</v>
      </c>
      <c r="Z188">
        <f t="shared" si="20"/>
        <v>1668635.0129970545</v>
      </c>
    </row>
    <row r="189" spans="21:26" x14ac:dyDescent="0.3">
      <c r="U189">
        <v>186</v>
      </c>
      <c r="V189">
        <f t="shared" si="16"/>
        <v>1668635.0129970545</v>
      </c>
      <c r="W189">
        <f t="shared" si="17"/>
        <v>11380.67</v>
      </c>
      <c r="X189">
        <f t="shared" si="18"/>
        <v>8057.3052657808657</v>
      </c>
      <c r="Y189">
        <f t="shared" si="19"/>
        <v>3323.3647342191339</v>
      </c>
      <c r="Z189">
        <f t="shared" si="20"/>
        <v>1660577.7077312737</v>
      </c>
    </row>
    <row r="190" spans="21:26" x14ac:dyDescent="0.3">
      <c r="U190">
        <v>187</v>
      </c>
      <c r="V190">
        <f t="shared" si="16"/>
        <v>1660577.7077312737</v>
      </c>
      <c r="W190">
        <f t="shared" si="17"/>
        <v>11380.67</v>
      </c>
      <c r="X190">
        <f t="shared" si="18"/>
        <v>8073.3527321018792</v>
      </c>
      <c r="Y190">
        <f t="shared" si="19"/>
        <v>3307.3172678981205</v>
      </c>
      <c r="Z190">
        <f t="shared" si="20"/>
        <v>1652504.3549991718</v>
      </c>
    </row>
    <row r="191" spans="21:26" x14ac:dyDescent="0.3">
      <c r="U191">
        <v>188</v>
      </c>
      <c r="V191">
        <f t="shared" si="16"/>
        <v>1652504.3549991718</v>
      </c>
      <c r="W191">
        <f t="shared" si="17"/>
        <v>11380.67</v>
      </c>
      <c r="X191">
        <f t="shared" si="18"/>
        <v>8089.4321596266491</v>
      </c>
      <c r="Y191">
        <f t="shared" si="19"/>
        <v>3291.2378403733505</v>
      </c>
      <c r="Z191">
        <f t="shared" si="20"/>
        <v>1644414.9228395452</v>
      </c>
    </row>
    <row r="192" spans="21:26" x14ac:dyDescent="0.3">
      <c r="U192">
        <v>189</v>
      </c>
      <c r="V192">
        <f t="shared" si="16"/>
        <v>1644414.9228395452</v>
      </c>
      <c r="W192">
        <f t="shared" si="17"/>
        <v>11380.67</v>
      </c>
      <c r="X192">
        <f t="shared" si="18"/>
        <v>8105.543612011239</v>
      </c>
      <c r="Y192">
        <f t="shared" si="19"/>
        <v>3275.1263879887611</v>
      </c>
      <c r="Z192">
        <f t="shared" si="20"/>
        <v>1636309.3792275339</v>
      </c>
    </row>
    <row r="193" spans="21:26" x14ac:dyDescent="0.3">
      <c r="U193">
        <v>190</v>
      </c>
      <c r="V193">
        <f t="shared" si="16"/>
        <v>1636309.3792275339</v>
      </c>
      <c r="W193">
        <f t="shared" si="17"/>
        <v>11380.67</v>
      </c>
      <c r="X193">
        <f t="shared" si="18"/>
        <v>8121.6871530384942</v>
      </c>
      <c r="Y193">
        <f t="shared" si="19"/>
        <v>3258.9828469615054</v>
      </c>
      <c r="Z193">
        <f t="shared" si="20"/>
        <v>1628187.6920744954</v>
      </c>
    </row>
    <row r="194" spans="21:26" x14ac:dyDescent="0.3">
      <c r="U194">
        <v>191</v>
      </c>
      <c r="V194">
        <f t="shared" si="16"/>
        <v>1628187.6920744954</v>
      </c>
      <c r="W194">
        <f t="shared" si="17"/>
        <v>11380.67</v>
      </c>
      <c r="X194">
        <f t="shared" si="18"/>
        <v>8137.8628466182963</v>
      </c>
      <c r="Y194">
        <f t="shared" si="19"/>
        <v>3242.8071533817033</v>
      </c>
      <c r="Z194">
        <f t="shared" si="20"/>
        <v>1620049.8292278771</v>
      </c>
    </row>
    <row r="195" spans="21:26" x14ac:dyDescent="0.3">
      <c r="U195">
        <v>192</v>
      </c>
      <c r="V195">
        <f t="shared" si="16"/>
        <v>1620049.8292278771</v>
      </c>
      <c r="W195">
        <f t="shared" si="17"/>
        <v>11380.67</v>
      </c>
      <c r="X195">
        <f t="shared" si="18"/>
        <v>8154.0707567878108</v>
      </c>
      <c r="Y195">
        <f t="shared" si="19"/>
        <v>3226.5992432121889</v>
      </c>
      <c r="Z195">
        <f t="shared" si="20"/>
        <v>1611895.7584710892</v>
      </c>
    </row>
    <row r="196" spans="21:26" x14ac:dyDescent="0.3">
      <c r="U196">
        <v>193</v>
      </c>
      <c r="V196">
        <f t="shared" si="16"/>
        <v>1611895.7584710892</v>
      </c>
      <c r="W196">
        <f t="shared" si="17"/>
        <v>11380.67</v>
      </c>
      <c r="X196">
        <f t="shared" si="18"/>
        <v>8170.3109477117468</v>
      </c>
      <c r="Y196">
        <f t="shared" si="19"/>
        <v>3210.3590522882528</v>
      </c>
      <c r="Z196">
        <f t="shared" si="20"/>
        <v>1603725.4475233774</v>
      </c>
    </row>
    <row r="197" spans="21:26" x14ac:dyDescent="0.3">
      <c r="U197">
        <v>194</v>
      </c>
      <c r="V197">
        <f t="shared" ref="V197:V260" si="21">Z196</f>
        <v>1603725.4475233774</v>
      </c>
      <c r="W197">
        <f t="shared" ref="W197:W260" si="22">$C$4</f>
        <v>11380.67</v>
      </c>
      <c r="X197">
        <f t="shared" ref="X197:X260" si="23">W197-Y197</f>
        <v>8186.583483682607</v>
      </c>
      <c r="Y197">
        <f t="shared" ref="Y197:Y260" si="24">V197*$C$5/12</f>
        <v>3194.0865163173935</v>
      </c>
      <c r="Z197">
        <f t="shared" ref="Z197:Z260" si="25">V197-X197</f>
        <v>1595538.8640396947</v>
      </c>
    </row>
    <row r="198" spans="21:26" x14ac:dyDescent="0.3">
      <c r="U198">
        <v>195</v>
      </c>
      <c r="V198">
        <f t="shared" si="21"/>
        <v>1595538.8640396947</v>
      </c>
      <c r="W198">
        <f t="shared" si="22"/>
        <v>11380.67</v>
      </c>
      <c r="X198">
        <f t="shared" si="23"/>
        <v>8202.8884291209415</v>
      </c>
      <c r="Y198">
        <f t="shared" si="24"/>
        <v>3177.7815708790586</v>
      </c>
      <c r="Z198">
        <f t="shared" si="25"/>
        <v>1587335.9756105738</v>
      </c>
    </row>
    <row r="199" spans="21:26" x14ac:dyDescent="0.3">
      <c r="U199">
        <v>196</v>
      </c>
      <c r="V199">
        <f t="shared" si="21"/>
        <v>1587335.9756105738</v>
      </c>
      <c r="W199">
        <f t="shared" si="22"/>
        <v>11380.67</v>
      </c>
      <c r="X199">
        <f t="shared" si="23"/>
        <v>8219.2258485756065</v>
      </c>
      <c r="Y199">
        <f t="shared" si="24"/>
        <v>3161.4441514243931</v>
      </c>
      <c r="Z199">
        <f t="shared" si="25"/>
        <v>1579116.7497619982</v>
      </c>
    </row>
    <row r="200" spans="21:26" x14ac:dyDescent="0.3">
      <c r="U200">
        <v>197</v>
      </c>
      <c r="V200">
        <f t="shared" si="21"/>
        <v>1579116.7497619982</v>
      </c>
      <c r="W200">
        <f t="shared" si="22"/>
        <v>11380.67</v>
      </c>
      <c r="X200">
        <f t="shared" si="23"/>
        <v>8235.5958067240208</v>
      </c>
      <c r="Y200">
        <f t="shared" si="24"/>
        <v>3145.0741932759797</v>
      </c>
      <c r="Z200">
        <f t="shared" si="25"/>
        <v>1570881.1539552743</v>
      </c>
    </row>
    <row r="201" spans="21:26" x14ac:dyDescent="0.3">
      <c r="U201">
        <v>198</v>
      </c>
      <c r="V201">
        <f t="shared" si="21"/>
        <v>1570881.1539552743</v>
      </c>
      <c r="W201">
        <f t="shared" si="22"/>
        <v>11380.67</v>
      </c>
      <c r="X201">
        <f t="shared" si="23"/>
        <v>8251.9983683724113</v>
      </c>
      <c r="Y201">
        <f t="shared" si="24"/>
        <v>3128.6716316275883</v>
      </c>
      <c r="Z201">
        <f t="shared" si="25"/>
        <v>1562629.1555869018</v>
      </c>
    </row>
    <row r="202" spans="21:26" x14ac:dyDescent="0.3">
      <c r="U202">
        <v>199</v>
      </c>
      <c r="V202">
        <f t="shared" si="21"/>
        <v>1562629.1555869018</v>
      </c>
      <c r="W202">
        <f t="shared" si="22"/>
        <v>11380.67</v>
      </c>
      <c r="X202">
        <f t="shared" si="23"/>
        <v>8268.4335984560876</v>
      </c>
      <c r="Y202">
        <f t="shared" si="24"/>
        <v>3112.236401543913</v>
      </c>
      <c r="Z202">
        <f t="shared" si="25"/>
        <v>1554360.7219884458</v>
      </c>
    </row>
    <row r="203" spans="21:26" x14ac:dyDescent="0.3">
      <c r="U203">
        <v>200</v>
      </c>
      <c r="V203">
        <f t="shared" si="21"/>
        <v>1554360.7219884458</v>
      </c>
      <c r="W203">
        <f t="shared" si="22"/>
        <v>11380.67</v>
      </c>
      <c r="X203">
        <f t="shared" si="23"/>
        <v>8284.9015620396785</v>
      </c>
      <c r="Y203">
        <f t="shared" si="24"/>
        <v>3095.7684379603215</v>
      </c>
      <c r="Z203">
        <f t="shared" si="25"/>
        <v>1546075.8204264061</v>
      </c>
    </row>
    <row r="204" spans="21:26" x14ac:dyDescent="0.3">
      <c r="U204">
        <v>201</v>
      </c>
      <c r="V204">
        <f t="shared" si="21"/>
        <v>1546075.8204264061</v>
      </c>
      <c r="W204">
        <f t="shared" si="22"/>
        <v>11380.67</v>
      </c>
      <c r="X204">
        <f t="shared" si="23"/>
        <v>8301.402324317407</v>
      </c>
      <c r="Y204">
        <f t="shared" si="24"/>
        <v>3079.2676756825927</v>
      </c>
      <c r="Z204">
        <f t="shared" si="25"/>
        <v>1537774.4181020886</v>
      </c>
    </row>
    <row r="205" spans="21:26" x14ac:dyDescent="0.3">
      <c r="U205">
        <v>202</v>
      </c>
      <c r="V205">
        <f t="shared" si="21"/>
        <v>1537774.4181020886</v>
      </c>
      <c r="W205">
        <f t="shared" si="22"/>
        <v>11380.67</v>
      </c>
      <c r="X205">
        <f t="shared" si="23"/>
        <v>8317.9359506133405</v>
      </c>
      <c r="Y205">
        <f t="shared" si="24"/>
        <v>3062.73404938666</v>
      </c>
      <c r="Z205">
        <f t="shared" si="25"/>
        <v>1529456.4821514753</v>
      </c>
    </row>
    <row r="206" spans="21:26" x14ac:dyDescent="0.3">
      <c r="U206">
        <v>203</v>
      </c>
      <c r="V206">
        <f t="shared" si="21"/>
        <v>1529456.4821514753</v>
      </c>
      <c r="W206">
        <f t="shared" si="22"/>
        <v>11380.67</v>
      </c>
      <c r="X206">
        <f t="shared" si="23"/>
        <v>8334.5025063816447</v>
      </c>
      <c r="Y206">
        <f t="shared" si="24"/>
        <v>3046.1674936183549</v>
      </c>
      <c r="Z206">
        <f t="shared" si="25"/>
        <v>1521121.9796450937</v>
      </c>
    </row>
    <row r="207" spans="21:26" x14ac:dyDescent="0.3">
      <c r="U207">
        <v>204</v>
      </c>
      <c r="V207">
        <f t="shared" si="21"/>
        <v>1521121.9796450937</v>
      </c>
      <c r="W207">
        <f t="shared" si="22"/>
        <v>11380.67</v>
      </c>
      <c r="X207">
        <f t="shared" si="23"/>
        <v>8351.1020572068555</v>
      </c>
      <c r="Y207">
        <f t="shared" si="24"/>
        <v>3029.567942793145</v>
      </c>
      <c r="Z207">
        <f t="shared" si="25"/>
        <v>1512770.8775878868</v>
      </c>
    </row>
    <row r="208" spans="21:26" x14ac:dyDescent="0.3">
      <c r="U208">
        <v>205</v>
      </c>
      <c r="V208">
        <f t="shared" si="21"/>
        <v>1512770.8775878868</v>
      </c>
      <c r="W208">
        <f t="shared" si="22"/>
        <v>11380.67</v>
      </c>
      <c r="X208">
        <f t="shared" si="23"/>
        <v>8367.7346688041252</v>
      </c>
      <c r="Y208">
        <f t="shared" si="24"/>
        <v>3012.9353311958748</v>
      </c>
      <c r="Z208">
        <f t="shared" si="25"/>
        <v>1504403.1429190827</v>
      </c>
    </row>
    <row r="209" spans="21:26" x14ac:dyDescent="0.3">
      <c r="U209">
        <v>206</v>
      </c>
      <c r="V209">
        <f t="shared" si="21"/>
        <v>1504403.1429190827</v>
      </c>
      <c r="W209">
        <f t="shared" si="22"/>
        <v>11380.67</v>
      </c>
      <c r="X209">
        <f t="shared" si="23"/>
        <v>8384.4004070194933</v>
      </c>
      <c r="Y209">
        <f t="shared" si="24"/>
        <v>2996.2695929805063</v>
      </c>
      <c r="Z209">
        <f t="shared" si="25"/>
        <v>1496018.7425120631</v>
      </c>
    </row>
    <row r="210" spans="21:26" x14ac:dyDescent="0.3">
      <c r="U210">
        <v>207</v>
      </c>
      <c r="V210">
        <f t="shared" si="21"/>
        <v>1496018.7425120631</v>
      </c>
      <c r="W210">
        <f t="shared" si="22"/>
        <v>11380.67</v>
      </c>
      <c r="X210">
        <f t="shared" si="23"/>
        <v>8401.0993378301409</v>
      </c>
      <c r="Y210">
        <f t="shared" si="24"/>
        <v>2979.5706621698591</v>
      </c>
      <c r="Z210">
        <f t="shared" si="25"/>
        <v>1487617.6431742329</v>
      </c>
    </row>
    <row r="211" spans="21:26" x14ac:dyDescent="0.3">
      <c r="U211">
        <v>208</v>
      </c>
      <c r="V211">
        <f t="shared" si="21"/>
        <v>1487617.6431742329</v>
      </c>
      <c r="W211">
        <f t="shared" si="22"/>
        <v>11380.67</v>
      </c>
      <c r="X211">
        <f t="shared" si="23"/>
        <v>8417.8315273446533</v>
      </c>
      <c r="Y211">
        <f t="shared" si="24"/>
        <v>2962.8384726553472</v>
      </c>
      <c r="Z211">
        <f t="shared" si="25"/>
        <v>1479199.8116468883</v>
      </c>
    </row>
    <row r="212" spans="21:26" x14ac:dyDescent="0.3">
      <c r="U212">
        <v>209</v>
      </c>
      <c r="V212">
        <f t="shared" si="21"/>
        <v>1479199.8116468883</v>
      </c>
      <c r="W212">
        <f t="shared" si="22"/>
        <v>11380.67</v>
      </c>
      <c r="X212">
        <f t="shared" si="23"/>
        <v>8434.5970418032812</v>
      </c>
      <c r="Y212">
        <f t="shared" si="24"/>
        <v>2946.0729581967194</v>
      </c>
      <c r="Z212">
        <f t="shared" si="25"/>
        <v>1470765.2146050851</v>
      </c>
    </row>
    <row r="213" spans="21:26" x14ac:dyDescent="0.3">
      <c r="U213">
        <v>210</v>
      </c>
      <c r="V213">
        <f t="shared" si="21"/>
        <v>1470765.2146050851</v>
      </c>
      <c r="W213">
        <f t="shared" si="22"/>
        <v>11380.67</v>
      </c>
      <c r="X213">
        <f t="shared" si="23"/>
        <v>8451.3959475782049</v>
      </c>
      <c r="Y213">
        <f t="shared" si="24"/>
        <v>2929.2740524217947</v>
      </c>
      <c r="Z213">
        <f t="shared" si="25"/>
        <v>1462313.818657507</v>
      </c>
    </row>
    <row r="214" spans="21:26" x14ac:dyDescent="0.3">
      <c r="U214">
        <v>211</v>
      </c>
      <c r="V214">
        <f t="shared" si="21"/>
        <v>1462313.818657507</v>
      </c>
      <c r="W214">
        <f t="shared" si="22"/>
        <v>11380.67</v>
      </c>
      <c r="X214">
        <f t="shared" si="23"/>
        <v>8468.2283111737979</v>
      </c>
      <c r="Y214">
        <f t="shared" si="24"/>
        <v>2912.4416888262017</v>
      </c>
      <c r="Z214">
        <f t="shared" si="25"/>
        <v>1453845.5903463331</v>
      </c>
    </row>
    <row r="215" spans="21:26" x14ac:dyDescent="0.3">
      <c r="U215">
        <v>212</v>
      </c>
      <c r="V215">
        <f t="shared" si="21"/>
        <v>1453845.5903463331</v>
      </c>
      <c r="W215">
        <f t="shared" si="22"/>
        <v>11380.67</v>
      </c>
      <c r="X215">
        <f t="shared" si="23"/>
        <v>8485.0941992268872</v>
      </c>
      <c r="Y215">
        <f t="shared" si="24"/>
        <v>2895.5758007731133</v>
      </c>
      <c r="Z215">
        <f t="shared" si="25"/>
        <v>1445360.4961471062</v>
      </c>
    </row>
    <row r="216" spans="21:26" x14ac:dyDescent="0.3">
      <c r="U216">
        <v>213</v>
      </c>
      <c r="V216">
        <f t="shared" si="21"/>
        <v>1445360.4961471062</v>
      </c>
      <c r="W216">
        <f t="shared" si="22"/>
        <v>11380.67</v>
      </c>
      <c r="X216">
        <f t="shared" si="23"/>
        <v>8501.9936785070131</v>
      </c>
      <c r="Y216">
        <f t="shared" si="24"/>
        <v>2878.6763214929865</v>
      </c>
      <c r="Z216">
        <f t="shared" si="25"/>
        <v>1436858.5024685992</v>
      </c>
    </row>
    <row r="217" spans="21:26" x14ac:dyDescent="0.3">
      <c r="U217">
        <v>214</v>
      </c>
      <c r="V217">
        <f t="shared" si="21"/>
        <v>1436858.5024685992</v>
      </c>
      <c r="W217">
        <f t="shared" si="22"/>
        <v>11380.67</v>
      </c>
      <c r="X217">
        <f t="shared" si="23"/>
        <v>8518.9268159167059</v>
      </c>
      <c r="Y217">
        <f t="shared" si="24"/>
        <v>2861.7431840832937</v>
      </c>
      <c r="Z217">
        <f t="shared" si="25"/>
        <v>1428339.5756526825</v>
      </c>
    </row>
    <row r="218" spans="21:26" x14ac:dyDescent="0.3">
      <c r="U218">
        <v>215</v>
      </c>
      <c r="V218">
        <f t="shared" si="21"/>
        <v>1428339.5756526825</v>
      </c>
      <c r="W218">
        <f t="shared" si="22"/>
        <v>11380.67</v>
      </c>
      <c r="X218">
        <f t="shared" si="23"/>
        <v>8535.8936784917405</v>
      </c>
      <c r="Y218">
        <f t="shared" si="24"/>
        <v>2844.7763215082596</v>
      </c>
      <c r="Z218">
        <f t="shared" si="25"/>
        <v>1419803.6819741908</v>
      </c>
    </row>
    <row r="219" spans="21:26" x14ac:dyDescent="0.3">
      <c r="U219">
        <v>216</v>
      </c>
      <c r="V219">
        <f t="shared" si="21"/>
        <v>1419803.6819741908</v>
      </c>
      <c r="W219">
        <f t="shared" si="22"/>
        <v>11380.67</v>
      </c>
      <c r="X219">
        <f t="shared" si="23"/>
        <v>8552.8943334014039</v>
      </c>
      <c r="Y219">
        <f t="shared" si="24"/>
        <v>2827.7756665985967</v>
      </c>
      <c r="Z219">
        <f t="shared" si="25"/>
        <v>1411250.7876407893</v>
      </c>
    </row>
    <row r="220" spans="21:26" x14ac:dyDescent="0.3">
      <c r="U220">
        <v>217</v>
      </c>
      <c r="V220">
        <f t="shared" si="21"/>
        <v>1411250.7876407893</v>
      </c>
      <c r="W220">
        <f t="shared" si="22"/>
        <v>11380.67</v>
      </c>
      <c r="X220">
        <f t="shared" si="23"/>
        <v>8569.9288479487604</v>
      </c>
      <c r="Y220">
        <f t="shared" si="24"/>
        <v>2810.7411520512392</v>
      </c>
      <c r="Z220">
        <f t="shared" si="25"/>
        <v>1402680.8587928405</v>
      </c>
    </row>
    <row r="221" spans="21:26" x14ac:dyDescent="0.3">
      <c r="U221">
        <v>218</v>
      </c>
      <c r="V221">
        <f t="shared" si="21"/>
        <v>1402680.8587928405</v>
      </c>
      <c r="W221">
        <f t="shared" si="22"/>
        <v>11380.67</v>
      </c>
      <c r="X221">
        <f t="shared" si="23"/>
        <v>8586.9972895709252</v>
      </c>
      <c r="Y221">
        <f t="shared" si="24"/>
        <v>2793.6727104290744</v>
      </c>
      <c r="Z221">
        <f t="shared" si="25"/>
        <v>1394093.8615032695</v>
      </c>
    </row>
    <row r="222" spans="21:26" x14ac:dyDescent="0.3">
      <c r="U222">
        <v>219</v>
      </c>
      <c r="V222">
        <f t="shared" si="21"/>
        <v>1394093.8615032695</v>
      </c>
      <c r="W222">
        <f t="shared" si="22"/>
        <v>11380.67</v>
      </c>
      <c r="X222">
        <f t="shared" si="23"/>
        <v>8604.0997258393218</v>
      </c>
      <c r="Y222">
        <f t="shared" si="24"/>
        <v>2776.5702741606783</v>
      </c>
      <c r="Z222">
        <f t="shared" si="25"/>
        <v>1385489.7617774303</v>
      </c>
    </row>
    <row r="223" spans="21:26" x14ac:dyDescent="0.3">
      <c r="U223">
        <v>220</v>
      </c>
      <c r="V223">
        <f t="shared" si="21"/>
        <v>1385489.7617774303</v>
      </c>
      <c r="W223">
        <f t="shared" si="22"/>
        <v>11380.67</v>
      </c>
      <c r="X223">
        <f t="shared" si="23"/>
        <v>8621.2362244599517</v>
      </c>
      <c r="Y223">
        <f t="shared" si="24"/>
        <v>2759.4337755400488</v>
      </c>
      <c r="Z223">
        <f t="shared" si="25"/>
        <v>1376868.5255529704</v>
      </c>
    </row>
    <row r="224" spans="21:26" x14ac:dyDescent="0.3">
      <c r="U224">
        <v>221</v>
      </c>
      <c r="V224">
        <f t="shared" si="21"/>
        <v>1376868.5255529704</v>
      </c>
      <c r="W224">
        <f t="shared" si="22"/>
        <v>11380.67</v>
      </c>
      <c r="X224">
        <f t="shared" si="23"/>
        <v>8638.4068532736674</v>
      </c>
      <c r="Y224">
        <f t="shared" si="24"/>
        <v>2742.2631467263327</v>
      </c>
      <c r="Z224">
        <f t="shared" si="25"/>
        <v>1368230.1186996966</v>
      </c>
    </row>
    <row r="225" spans="21:26" x14ac:dyDescent="0.3">
      <c r="U225">
        <v>222</v>
      </c>
      <c r="V225">
        <f t="shared" si="21"/>
        <v>1368230.1186996966</v>
      </c>
      <c r="W225">
        <f t="shared" si="22"/>
        <v>11380.67</v>
      </c>
      <c r="X225">
        <f t="shared" si="23"/>
        <v>8655.6116802564375</v>
      </c>
      <c r="Y225">
        <f t="shared" si="24"/>
        <v>2725.0583197435626</v>
      </c>
      <c r="Z225">
        <f t="shared" si="25"/>
        <v>1359574.5070194402</v>
      </c>
    </row>
    <row r="226" spans="21:26" x14ac:dyDescent="0.3">
      <c r="U226">
        <v>223</v>
      </c>
      <c r="V226">
        <f t="shared" si="21"/>
        <v>1359574.5070194402</v>
      </c>
      <c r="W226">
        <f t="shared" si="22"/>
        <v>11380.67</v>
      </c>
      <c r="X226">
        <f t="shared" si="23"/>
        <v>8672.8507735196144</v>
      </c>
      <c r="Y226">
        <f t="shared" si="24"/>
        <v>2707.8192264803852</v>
      </c>
      <c r="Z226">
        <f t="shared" si="25"/>
        <v>1350901.6562459206</v>
      </c>
    </row>
    <row r="227" spans="21:26" x14ac:dyDescent="0.3">
      <c r="U227">
        <v>224</v>
      </c>
      <c r="V227">
        <f t="shared" si="21"/>
        <v>1350901.6562459206</v>
      </c>
      <c r="W227">
        <f t="shared" si="22"/>
        <v>11380.67</v>
      </c>
      <c r="X227">
        <f t="shared" si="23"/>
        <v>8690.1242013102092</v>
      </c>
      <c r="Y227">
        <f t="shared" si="24"/>
        <v>2690.5457986897918</v>
      </c>
      <c r="Z227">
        <f t="shared" si="25"/>
        <v>1342211.5320446105</v>
      </c>
    </row>
    <row r="228" spans="21:26" x14ac:dyDescent="0.3">
      <c r="U228">
        <v>225</v>
      </c>
      <c r="V228">
        <f t="shared" si="21"/>
        <v>1342211.5320446105</v>
      </c>
      <c r="W228">
        <f t="shared" si="22"/>
        <v>11380.67</v>
      </c>
      <c r="X228">
        <f t="shared" si="23"/>
        <v>8707.432032011151</v>
      </c>
      <c r="Y228">
        <f t="shared" si="24"/>
        <v>2673.2379679888495</v>
      </c>
      <c r="Z228">
        <f t="shared" si="25"/>
        <v>1333504.1000125993</v>
      </c>
    </row>
    <row r="229" spans="21:26" x14ac:dyDescent="0.3">
      <c r="U229">
        <v>226</v>
      </c>
      <c r="V229">
        <f t="shared" si="21"/>
        <v>1333504.1000125993</v>
      </c>
      <c r="W229">
        <f t="shared" si="22"/>
        <v>11380.67</v>
      </c>
      <c r="X229">
        <f t="shared" si="23"/>
        <v>8724.7743341415735</v>
      </c>
      <c r="Y229">
        <f t="shared" si="24"/>
        <v>2655.895665858427</v>
      </c>
      <c r="Z229">
        <f t="shared" si="25"/>
        <v>1324779.3256784577</v>
      </c>
    </row>
    <row r="230" spans="21:26" x14ac:dyDescent="0.3">
      <c r="U230">
        <v>227</v>
      </c>
      <c r="V230">
        <f t="shared" si="21"/>
        <v>1324779.3256784577</v>
      </c>
      <c r="W230">
        <f t="shared" si="22"/>
        <v>11380.67</v>
      </c>
      <c r="X230">
        <f t="shared" si="23"/>
        <v>8742.1511763570707</v>
      </c>
      <c r="Y230">
        <f t="shared" si="24"/>
        <v>2638.5188236429285</v>
      </c>
      <c r="Z230">
        <f t="shared" si="25"/>
        <v>1316037.1745021006</v>
      </c>
    </row>
    <row r="231" spans="21:26" x14ac:dyDescent="0.3">
      <c r="U231">
        <v>228</v>
      </c>
      <c r="V231">
        <f t="shared" si="21"/>
        <v>1316037.1745021006</v>
      </c>
      <c r="W231">
        <f t="shared" si="22"/>
        <v>11380.67</v>
      </c>
      <c r="X231">
        <f t="shared" si="23"/>
        <v>8759.5626274499828</v>
      </c>
      <c r="Y231">
        <f t="shared" si="24"/>
        <v>2621.1073725500169</v>
      </c>
      <c r="Z231">
        <f t="shared" si="25"/>
        <v>1307277.6118746505</v>
      </c>
    </row>
    <row r="232" spans="21:26" x14ac:dyDescent="0.3">
      <c r="U232">
        <v>229</v>
      </c>
      <c r="V232">
        <f t="shared" si="21"/>
        <v>1307277.6118746505</v>
      </c>
      <c r="W232">
        <f t="shared" si="22"/>
        <v>11380.67</v>
      </c>
      <c r="X232">
        <f t="shared" si="23"/>
        <v>8777.0087563496545</v>
      </c>
      <c r="Y232">
        <f t="shared" si="24"/>
        <v>2603.6612436503456</v>
      </c>
      <c r="Z232">
        <f t="shared" si="25"/>
        <v>1298500.6031183009</v>
      </c>
    </row>
    <row r="233" spans="21:26" x14ac:dyDescent="0.3">
      <c r="U233">
        <v>230</v>
      </c>
      <c r="V233">
        <f t="shared" si="21"/>
        <v>1298500.6031183009</v>
      </c>
      <c r="W233">
        <f t="shared" si="22"/>
        <v>11380.67</v>
      </c>
      <c r="X233">
        <f t="shared" si="23"/>
        <v>8794.489632122717</v>
      </c>
      <c r="Y233">
        <f t="shared" si="24"/>
        <v>2586.1803678772826</v>
      </c>
      <c r="Z233">
        <f t="shared" si="25"/>
        <v>1289706.1134861782</v>
      </c>
    </row>
    <row r="234" spans="21:26" x14ac:dyDescent="0.3">
      <c r="U234">
        <v>231</v>
      </c>
      <c r="V234">
        <f t="shared" si="21"/>
        <v>1289706.1134861782</v>
      </c>
      <c r="W234">
        <f t="shared" si="22"/>
        <v>11380.67</v>
      </c>
      <c r="X234">
        <f t="shared" si="23"/>
        <v>8812.0053239733606</v>
      </c>
      <c r="Y234">
        <f t="shared" si="24"/>
        <v>2568.6646760266385</v>
      </c>
      <c r="Z234">
        <f t="shared" si="25"/>
        <v>1280894.108162205</v>
      </c>
    </row>
    <row r="235" spans="21:26" x14ac:dyDescent="0.3">
      <c r="U235">
        <v>232</v>
      </c>
      <c r="V235">
        <f t="shared" si="21"/>
        <v>1280894.108162205</v>
      </c>
      <c r="W235">
        <f t="shared" si="22"/>
        <v>11380.67</v>
      </c>
      <c r="X235">
        <f t="shared" si="23"/>
        <v>8829.5559012436079</v>
      </c>
      <c r="Y235">
        <f t="shared" si="24"/>
        <v>2551.1140987563917</v>
      </c>
      <c r="Z235">
        <f t="shared" si="25"/>
        <v>1272064.5522609614</v>
      </c>
    </row>
    <row r="236" spans="21:26" x14ac:dyDescent="0.3">
      <c r="U236">
        <v>233</v>
      </c>
      <c r="V236">
        <f t="shared" si="21"/>
        <v>1272064.5522609614</v>
      </c>
      <c r="W236">
        <f t="shared" si="22"/>
        <v>11380.67</v>
      </c>
      <c r="X236">
        <f t="shared" si="23"/>
        <v>8847.1414334135843</v>
      </c>
      <c r="Y236">
        <f t="shared" si="24"/>
        <v>2533.5285665864149</v>
      </c>
      <c r="Z236">
        <f t="shared" si="25"/>
        <v>1263217.4108275478</v>
      </c>
    </row>
    <row r="237" spans="21:26" x14ac:dyDescent="0.3">
      <c r="U237">
        <v>234</v>
      </c>
      <c r="V237">
        <f t="shared" si="21"/>
        <v>1263217.4108275478</v>
      </c>
      <c r="W237">
        <f t="shared" si="22"/>
        <v>11380.67</v>
      </c>
      <c r="X237">
        <f t="shared" si="23"/>
        <v>8864.7619901018006</v>
      </c>
      <c r="Y237">
        <f t="shared" si="24"/>
        <v>2515.9080098981995</v>
      </c>
      <c r="Z237">
        <f t="shared" si="25"/>
        <v>1254352.648837446</v>
      </c>
    </row>
    <row r="238" spans="21:26" x14ac:dyDescent="0.3">
      <c r="U238">
        <v>235</v>
      </c>
      <c r="V238">
        <f t="shared" si="21"/>
        <v>1254352.648837446</v>
      </c>
      <c r="W238">
        <f t="shared" si="22"/>
        <v>11380.67</v>
      </c>
      <c r="X238">
        <f t="shared" si="23"/>
        <v>8882.41764106542</v>
      </c>
      <c r="Y238">
        <f t="shared" si="24"/>
        <v>2498.2523589345801</v>
      </c>
      <c r="Z238">
        <f t="shared" si="25"/>
        <v>1245470.2311963807</v>
      </c>
    </row>
    <row r="239" spans="21:26" x14ac:dyDescent="0.3">
      <c r="U239">
        <v>236</v>
      </c>
      <c r="V239">
        <f t="shared" si="21"/>
        <v>1245470.2311963807</v>
      </c>
      <c r="W239">
        <f t="shared" si="22"/>
        <v>11380.67</v>
      </c>
      <c r="X239">
        <f t="shared" si="23"/>
        <v>8900.1084562005417</v>
      </c>
      <c r="Y239">
        <f t="shared" si="24"/>
        <v>2480.5615437994584</v>
      </c>
      <c r="Z239">
        <f t="shared" si="25"/>
        <v>1236570.1227401802</v>
      </c>
    </row>
    <row r="240" spans="21:26" x14ac:dyDescent="0.3">
      <c r="U240">
        <v>237</v>
      </c>
      <c r="V240">
        <f t="shared" si="21"/>
        <v>1236570.1227401802</v>
      </c>
      <c r="W240">
        <f t="shared" si="22"/>
        <v>11380.67</v>
      </c>
      <c r="X240">
        <f t="shared" si="23"/>
        <v>8917.8345055424743</v>
      </c>
      <c r="Y240">
        <f t="shared" si="24"/>
        <v>2462.8354944575258</v>
      </c>
      <c r="Z240">
        <f t="shared" si="25"/>
        <v>1227652.2882346378</v>
      </c>
    </row>
    <row r="241" spans="21:26" x14ac:dyDescent="0.3">
      <c r="U241">
        <v>238</v>
      </c>
      <c r="V241">
        <f t="shared" si="21"/>
        <v>1227652.2882346378</v>
      </c>
      <c r="W241">
        <f t="shared" si="22"/>
        <v>11380.67</v>
      </c>
      <c r="X241">
        <f t="shared" si="23"/>
        <v>8935.5958592660136</v>
      </c>
      <c r="Y241">
        <f t="shared" si="24"/>
        <v>2445.074140733987</v>
      </c>
      <c r="Z241">
        <f t="shared" si="25"/>
        <v>1218716.6923753717</v>
      </c>
    </row>
    <row r="242" spans="21:26" x14ac:dyDescent="0.3">
      <c r="U242">
        <v>239</v>
      </c>
      <c r="V242">
        <f t="shared" si="21"/>
        <v>1218716.6923753717</v>
      </c>
      <c r="W242">
        <f t="shared" si="22"/>
        <v>11380.67</v>
      </c>
      <c r="X242">
        <f t="shared" si="23"/>
        <v>8953.3925876857174</v>
      </c>
      <c r="Y242">
        <f t="shared" si="24"/>
        <v>2427.2774123142822</v>
      </c>
      <c r="Z242">
        <f t="shared" si="25"/>
        <v>1209763.299787686</v>
      </c>
    </row>
    <row r="243" spans="21:26" x14ac:dyDescent="0.3">
      <c r="U243">
        <v>240</v>
      </c>
      <c r="V243">
        <f t="shared" si="21"/>
        <v>1209763.299787686</v>
      </c>
      <c r="W243">
        <f t="shared" si="22"/>
        <v>11380.67</v>
      </c>
      <c r="X243">
        <f t="shared" si="23"/>
        <v>8971.2247612561914</v>
      </c>
      <c r="Y243">
        <f t="shared" si="24"/>
        <v>2409.4452387438082</v>
      </c>
      <c r="Z243">
        <f t="shared" si="25"/>
        <v>1200792.0750264297</v>
      </c>
    </row>
    <row r="244" spans="21:26" x14ac:dyDescent="0.3">
      <c r="U244">
        <v>241</v>
      </c>
      <c r="V244">
        <f t="shared" si="21"/>
        <v>1200792.0750264297</v>
      </c>
      <c r="W244">
        <f t="shared" si="22"/>
        <v>11380.67</v>
      </c>
      <c r="X244">
        <f t="shared" si="23"/>
        <v>8989.0924505723615</v>
      </c>
      <c r="Y244">
        <f t="shared" si="24"/>
        <v>2391.577549427639</v>
      </c>
      <c r="Z244">
        <f t="shared" si="25"/>
        <v>1191802.9825758573</v>
      </c>
    </row>
    <row r="245" spans="21:26" x14ac:dyDescent="0.3">
      <c r="U245">
        <v>242</v>
      </c>
      <c r="V245">
        <f t="shared" si="21"/>
        <v>1191802.9825758573</v>
      </c>
      <c r="W245">
        <f t="shared" si="22"/>
        <v>11380.67</v>
      </c>
      <c r="X245">
        <f t="shared" si="23"/>
        <v>9006.9957263697506</v>
      </c>
      <c r="Y245">
        <f t="shared" si="24"/>
        <v>2373.674273630249</v>
      </c>
      <c r="Z245">
        <f t="shared" si="25"/>
        <v>1182795.9868494875</v>
      </c>
    </row>
    <row r="246" spans="21:26" x14ac:dyDescent="0.3">
      <c r="U246">
        <v>243</v>
      </c>
      <c r="V246">
        <f t="shared" si="21"/>
        <v>1182795.9868494875</v>
      </c>
      <c r="W246">
        <f t="shared" si="22"/>
        <v>11380.67</v>
      </c>
      <c r="X246">
        <f t="shared" si="23"/>
        <v>9024.9346595247698</v>
      </c>
      <c r="Y246">
        <f t="shared" si="24"/>
        <v>2355.7353404752293</v>
      </c>
      <c r="Z246">
        <f t="shared" si="25"/>
        <v>1173771.0521899627</v>
      </c>
    </row>
    <row r="247" spans="21:26" x14ac:dyDescent="0.3">
      <c r="U247">
        <v>244</v>
      </c>
      <c r="V247">
        <f t="shared" si="21"/>
        <v>1173771.0521899627</v>
      </c>
      <c r="W247">
        <f t="shared" si="22"/>
        <v>11380.67</v>
      </c>
      <c r="X247">
        <f t="shared" si="23"/>
        <v>9042.9093210549909</v>
      </c>
      <c r="Y247">
        <f t="shared" si="24"/>
        <v>2337.7606789450092</v>
      </c>
      <c r="Z247">
        <f t="shared" si="25"/>
        <v>1164728.1428689077</v>
      </c>
    </row>
    <row r="248" spans="21:26" x14ac:dyDescent="0.3">
      <c r="U248">
        <v>245</v>
      </c>
      <c r="V248">
        <f t="shared" si="21"/>
        <v>1164728.1428689077</v>
      </c>
      <c r="W248">
        <f t="shared" si="22"/>
        <v>11380.67</v>
      </c>
      <c r="X248">
        <f t="shared" si="23"/>
        <v>9060.9197821194248</v>
      </c>
      <c r="Y248">
        <f t="shared" si="24"/>
        <v>2319.7502178805744</v>
      </c>
      <c r="Z248">
        <f t="shared" si="25"/>
        <v>1155667.2230867883</v>
      </c>
    </row>
    <row r="249" spans="21:26" x14ac:dyDescent="0.3">
      <c r="U249">
        <v>246</v>
      </c>
      <c r="V249">
        <f t="shared" si="21"/>
        <v>1155667.2230867883</v>
      </c>
      <c r="W249">
        <f t="shared" si="22"/>
        <v>11380.67</v>
      </c>
      <c r="X249">
        <f t="shared" si="23"/>
        <v>9078.9661140188127</v>
      </c>
      <c r="Y249">
        <f t="shared" si="24"/>
        <v>2301.7038859811869</v>
      </c>
      <c r="Z249">
        <f t="shared" si="25"/>
        <v>1146588.2569727695</v>
      </c>
    </row>
    <row r="250" spans="21:26" x14ac:dyDescent="0.3">
      <c r="U250">
        <v>247</v>
      </c>
      <c r="V250">
        <f t="shared" si="21"/>
        <v>1146588.2569727695</v>
      </c>
      <c r="W250">
        <f t="shared" si="22"/>
        <v>11380.67</v>
      </c>
      <c r="X250">
        <f t="shared" si="23"/>
        <v>9097.0483881959008</v>
      </c>
      <c r="Y250">
        <f t="shared" si="24"/>
        <v>2283.6216118040993</v>
      </c>
      <c r="Z250">
        <f t="shared" si="25"/>
        <v>1137491.2085845736</v>
      </c>
    </row>
    <row r="251" spans="21:26" x14ac:dyDescent="0.3">
      <c r="U251">
        <v>248</v>
      </c>
      <c r="V251">
        <f t="shared" si="21"/>
        <v>1137491.2085845736</v>
      </c>
      <c r="W251">
        <f t="shared" si="22"/>
        <v>11380.67</v>
      </c>
      <c r="X251">
        <f t="shared" si="23"/>
        <v>9115.1666762357236</v>
      </c>
      <c r="Y251">
        <f t="shared" si="24"/>
        <v>2265.503323764276</v>
      </c>
      <c r="Z251">
        <f t="shared" si="25"/>
        <v>1128376.041908338</v>
      </c>
    </row>
    <row r="252" spans="21:26" x14ac:dyDescent="0.3">
      <c r="U252">
        <v>249</v>
      </c>
      <c r="V252">
        <f t="shared" si="21"/>
        <v>1128376.041908338</v>
      </c>
      <c r="W252">
        <f t="shared" si="22"/>
        <v>11380.67</v>
      </c>
      <c r="X252">
        <f t="shared" si="23"/>
        <v>9133.3210498658937</v>
      </c>
      <c r="Y252">
        <f t="shared" si="24"/>
        <v>2247.3489501341064</v>
      </c>
      <c r="Z252">
        <f t="shared" si="25"/>
        <v>1119242.7208584722</v>
      </c>
    </row>
    <row r="253" spans="21:26" x14ac:dyDescent="0.3">
      <c r="U253">
        <v>250</v>
      </c>
      <c r="V253">
        <f t="shared" si="21"/>
        <v>1119242.7208584722</v>
      </c>
      <c r="W253">
        <f t="shared" si="22"/>
        <v>11380.67</v>
      </c>
      <c r="X253">
        <f t="shared" si="23"/>
        <v>9151.5115809568761</v>
      </c>
      <c r="Y253">
        <f t="shared" si="24"/>
        <v>2229.1584190431236</v>
      </c>
      <c r="Z253">
        <f t="shared" si="25"/>
        <v>1110091.2092775153</v>
      </c>
    </row>
    <row r="254" spans="21:26" x14ac:dyDescent="0.3">
      <c r="U254">
        <v>251</v>
      </c>
      <c r="V254">
        <f t="shared" si="21"/>
        <v>1110091.2092775153</v>
      </c>
      <c r="W254">
        <f t="shared" si="22"/>
        <v>11380.67</v>
      </c>
      <c r="X254">
        <f t="shared" si="23"/>
        <v>9169.738341522283</v>
      </c>
      <c r="Y254">
        <f t="shared" si="24"/>
        <v>2210.931658477718</v>
      </c>
      <c r="Z254">
        <f t="shared" si="25"/>
        <v>1100921.4709359931</v>
      </c>
    </row>
    <row r="255" spans="21:26" x14ac:dyDescent="0.3">
      <c r="U255">
        <v>252</v>
      </c>
      <c r="V255">
        <f t="shared" si="21"/>
        <v>1100921.4709359931</v>
      </c>
      <c r="W255">
        <f t="shared" si="22"/>
        <v>11380.67</v>
      </c>
      <c r="X255">
        <f t="shared" si="23"/>
        <v>9188.0014037191468</v>
      </c>
      <c r="Y255">
        <f t="shared" si="24"/>
        <v>2192.6685962808529</v>
      </c>
      <c r="Z255">
        <f t="shared" si="25"/>
        <v>1091733.4695322739</v>
      </c>
    </row>
    <row r="256" spans="21:26" x14ac:dyDescent="0.3">
      <c r="U256">
        <v>253</v>
      </c>
      <c r="V256">
        <f t="shared" si="21"/>
        <v>1091733.4695322739</v>
      </c>
      <c r="W256">
        <f t="shared" si="22"/>
        <v>11380.67</v>
      </c>
      <c r="X256">
        <f t="shared" si="23"/>
        <v>9206.3008398482216</v>
      </c>
      <c r="Y256">
        <f t="shared" si="24"/>
        <v>2174.3691601517789</v>
      </c>
      <c r="Z256">
        <f t="shared" si="25"/>
        <v>1082527.1686924258</v>
      </c>
    </row>
    <row r="257" spans="21:26" x14ac:dyDescent="0.3">
      <c r="U257">
        <v>254</v>
      </c>
      <c r="V257">
        <f t="shared" si="21"/>
        <v>1082527.1686924258</v>
      </c>
      <c r="W257">
        <f t="shared" si="22"/>
        <v>11380.67</v>
      </c>
      <c r="X257">
        <f t="shared" si="23"/>
        <v>9224.6367223542511</v>
      </c>
      <c r="Y257">
        <f t="shared" si="24"/>
        <v>2156.0332776457481</v>
      </c>
      <c r="Z257">
        <f t="shared" si="25"/>
        <v>1073302.5319700716</v>
      </c>
    </row>
    <row r="258" spans="21:26" x14ac:dyDescent="0.3">
      <c r="U258">
        <v>255</v>
      </c>
      <c r="V258">
        <f t="shared" si="21"/>
        <v>1073302.5319700716</v>
      </c>
      <c r="W258">
        <f t="shared" si="22"/>
        <v>11380.67</v>
      </c>
      <c r="X258">
        <f t="shared" si="23"/>
        <v>9243.0091238262739</v>
      </c>
      <c r="Y258">
        <f t="shared" si="24"/>
        <v>2137.6608761737261</v>
      </c>
      <c r="Z258">
        <f t="shared" si="25"/>
        <v>1064059.5228462454</v>
      </c>
    </row>
    <row r="259" spans="21:26" x14ac:dyDescent="0.3">
      <c r="U259">
        <v>256</v>
      </c>
      <c r="V259">
        <f t="shared" si="21"/>
        <v>1064059.5228462454</v>
      </c>
      <c r="W259">
        <f t="shared" si="22"/>
        <v>11380.67</v>
      </c>
      <c r="X259">
        <f t="shared" si="23"/>
        <v>9261.4181169978947</v>
      </c>
      <c r="Y259">
        <f t="shared" si="24"/>
        <v>2119.2518830021058</v>
      </c>
      <c r="Z259">
        <f t="shared" si="25"/>
        <v>1054798.1047292475</v>
      </c>
    </row>
    <row r="260" spans="21:26" x14ac:dyDescent="0.3">
      <c r="U260">
        <v>257</v>
      </c>
      <c r="V260">
        <f t="shared" si="21"/>
        <v>1054798.1047292475</v>
      </c>
      <c r="W260">
        <f t="shared" si="22"/>
        <v>11380.67</v>
      </c>
      <c r="X260">
        <f t="shared" si="23"/>
        <v>9279.8637747475823</v>
      </c>
      <c r="Y260">
        <f t="shared" si="24"/>
        <v>2100.8062252524182</v>
      </c>
      <c r="Z260">
        <f t="shared" si="25"/>
        <v>1045518.2409544999</v>
      </c>
    </row>
    <row r="261" spans="21:26" x14ac:dyDescent="0.3">
      <c r="U261">
        <v>258</v>
      </c>
      <c r="V261">
        <f t="shared" ref="V261:V324" si="26">Z260</f>
        <v>1045518.2409544999</v>
      </c>
      <c r="W261">
        <f t="shared" ref="W261:W324" si="27">$C$4</f>
        <v>11380.67</v>
      </c>
      <c r="X261">
        <f t="shared" ref="X261:X324" si="28">W261-Y261</f>
        <v>9298.3461700989537</v>
      </c>
      <c r="Y261">
        <f t="shared" ref="Y261:Y324" si="29">V261*$C$5/12</f>
        <v>2082.3238299010459</v>
      </c>
      <c r="Z261">
        <f t="shared" ref="Z261:Z324" si="30">V261-X261</f>
        <v>1036219.8947844009</v>
      </c>
    </row>
    <row r="262" spans="21:26" x14ac:dyDescent="0.3">
      <c r="U262">
        <v>259</v>
      </c>
      <c r="V262">
        <f t="shared" si="26"/>
        <v>1036219.8947844009</v>
      </c>
      <c r="W262">
        <f t="shared" si="27"/>
        <v>11380.67</v>
      </c>
      <c r="X262">
        <f t="shared" si="28"/>
        <v>9316.8653762210688</v>
      </c>
      <c r="Y262">
        <f t="shared" si="29"/>
        <v>2063.8046237789317</v>
      </c>
      <c r="Z262">
        <f t="shared" si="30"/>
        <v>1026903.0294081799</v>
      </c>
    </row>
    <row r="263" spans="21:26" x14ac:dyDescent="0.3">
      <c r="U263">
        <v>260</v>
      </c>
      <c r="V263">
        <f t="shared" si="26"/>
        <v>1026903.0294081799</v>
      </c>
      <c r="W263">
        <f t="shared" si="27"/>
        <v>11380.67</v>
      </c>
      <c r="X263">
        <f t="shared" si="28"/>
        <v>9335.4214664287083</v>
      </c>
      <c r="Y263">
        <f t="shared" si="29"/>
        <v>2045.2485335712918</v>
      </c>
      <c r="Z263">
        <f t="shared" si="30"/>
        <v>1017567.6079417513</v>
      </c>
    </row>
    <row r="264" spans="21:26" x14ac:dyDescent="0.3">
      <c r="U264">
        <v>261</v>
      </c>
      <c r="V264">
        <f t="shared" si="26"/>
        <v>1017567.6079417513</v>
      </c>
      <c r="W264">
        <f t="shared" si="27"/>
        <v>11380.67</v>
      </c>
      <c r="X264">
        <f t="shared" si="28"/>
        <v>9354.0145141826797</v>
      </c>
      <c r="Y264">
        <f t="shared" si="29"/>
        <v>2026.6554858173213</v>
      </c>
      <c r="Z264">
        <f t="shared" si="30"/>
        <v>1008213.5934275686</v>
      </c>
    </row>
    <row r="265" spans="21:26" x14ac:dyDescent="0.3">
      <c r="U265">
        <v>262</v>
      </c>
      <c r="V265">
        <f t="shared" si="26"/>
        <v>1008213.5934275686</v>
      </c>
      <c r="W265">
        <f t="shared" si="27"/>
        <v>11380.67</v>
      </c>
      <c r="X265">
        <f t="shared" si="28"/>
        <v>9372.6445930900918</v>
      </c>
      <c r="Y265">
        <f t="shared" si="29"/>
        <v>2008.0254069099074</v>
      </c>
      <c r="Z265">
        <f t="shared" si="30"/>
        <v>998840.94883447851</v>
      </c>
    </row>
    <row r="266" spans="21:26" x14ac:dyDescent="0.3">
      <c r="U266">
        <v>263</v>
      </c>
      <c r="V266">
        <f t="shared" si="26"/>
        <v>998840.94883447851</v>
      </c>
      <c r="W266">
        <f t="shared" si="27"/>
        <v>11380.67</v>
      </c>
      <c r="X266">
        <f t="shared" si="28"/>
        <v>9391.3117769046639</v>
      </c>
      <c r="Y266">
        <f t="shared" si="29"/>
        <v>1989.3582230953364</v>
      </c>
      <c r="Z266">
        <f t="shared" si="30"/>
        <v>989449.63705757388</v>
      </c>
    </row>
    <row r="267" spans="21:26" x14ac:dyDescent="0.3">
      <c r="U267">
        <v>264</v>
      </c>
      <c r="V267">
        <f t="shared" si="26"/>
        <v>989449.63705757388</v>
      </c>
      <c r="W267">
        <f t="shared" si="27"/>
        <v>11380.67</v>
      </c>
      <c r="X267">
        <f t="shared" si="28"/>
        <v>9410.0161395269988</v>
      </c>
      <c r="Y267">
        <f t="shared" si="29"/>
        <v>1970.6538604730013</v>
      </c>
      <c r="Z267">
        <f t="shared" si="30"/>
        <v>980039.62091804692</v>
      </c>
    </row>
    <row r="268" spans="21:26" x14ac:dyDescent="0.3">
      <c r="U268">
        <v>265</v>
      </c>
      <c r="V268">
        <f t="shared" si="26"/>
        <v>980039.62091804692</v>
      </c>
      <c r="W268">
        <f t="shared" si="27"/>
        <v>11380.67</v>
      </c>
      <c r="X268">
        <f t="shared" si="28"/>
        <v>9428.75775500489</v>
      </c>
      <c r="Y268">
        <f t="shared" si="29"/>
        <v>1951.9122449951101</v>
      </c>
      <c r="Z268">
        <f t="shared" si="30"/>
        <v>970610.863163042</v>
      </c>
    </row>
    <row r="269" spans="21:26" x14ac:dyDescent="0.3">
      <c r="U269">
        <v>266</v>
      </c>
      <c r="V269">
        <f t="shared" si="26"/>
        <v>970610.863163042</v>
      </c>
      <c r="W269">
        <f t="shared" si="27"/>
        <v>11380.67</v>
      </c>
      <c r="X269">
        <f t="shared" si="28"/>
        <v>9447.5366975336074</v>
      </c>
      <c r="Y269">
        <f t="shared" si="29"/>
        <v>1933.133302466392</v>
      </c>
      <c r="Z269">
        <f t="shared" si="30"/>
        <v>961163.32646550843</v>
      </c>
    </row>
    <row r="270" spans="21:26" x14ac:dyDescent="0.3">
      <c r="U270">
        <v>267</v>
      </c>
      <c r="V270">
        <f t="shared" si="26"/>
        <v>961163.32646550843</v>
      </c>
      <c r="W270">
        <f t="shared" si="27"/>
        <v>11380.67</v>
      </c>
      <c r="X270">
        <f t="shared" si="28"/>
        <v>9466.3530414561956</v>
      </c>
      <c r="Y270">
        <f t="shared" si="29"/>
        <v>1914.3169585438045</v>
      </c>
      <c r="Z270">
        <f t="shared" si="30"/>
        <v>951696.97342405224</v>
      </c>
    </row>
    <row r="271" spans="21:26" x14ac:dyDescent="0.3">
      <c r="U271">
        <v>268</v>
      </c>
      <c r="V271">
        <f t="shared" si="26"/>
        <v>951696.97342405224</v>
      </c>
      <c r="W271">
        <f t="shared" si="27"/>
        <v>11380.67</v>
      </c>
      <c r="X271">
        <f t="shared" si="28"/>
        <v>9485.2068612637631</v>
      </c>
      <c r="Y271">
        <f t="shared" si="29"/>
        <v>1895.4631387362376</v>
      </c>
      <c r="Z271">
        <f t="shared" si="30"/>
        <v>942211.76656278851</v>
      </c>
    </row>
    <row r="272" spans="21:26" x14ac:dyDescent="0.3">
      <c r="U272">
        <v>269</v>
      </c>
      <c r="V272">
        <f t="shared" si="26"/>
        <v>942211.76656278851</v>
      </c>
      <c r="W272">
        <f t="shared" si="27"/>
        <v>11380.67</v>
      </c>
      <c r="X272">
        <f t="shared" si="28"/>
        <v>9504.098231595779</v>
      </c>
      <c r="Y272">
        <f t="shared" si="29"/>
        <v>1876.5717684042204</v>
      </c>
      <c r="Z272">
        <f t="shared" si="30"/>
        <v>932707.66833119269</v>
      </c>
    </row>
    <row r="273" spans="21:26" x14ac:dyDescent="0.3">
      <c r="U273">
        <v>270</v>
      </c>
      <c r="V273">
        <f t="shared" si="26"/>
        <v>932707.66833119269</v>
      </c>
      <c r="W273">
        <f t="shared" si="27"/>
        <v>11380.67</v>
      </c>
      <c r="X273">
        <f t="shared" si="28"/>
        <v>9523.0272272403745</v>
      </c>
      <c r="Y273">
        <f t="shared" si="29"/>
        <v>1857.6427727596256</v>
      </c>
      <c r="Z273">
        <f t="shared" si="30"/>
        <v>923184.64110395231</v>
      </c>
    </row>
    <row r="274" spans="21:26" x14ac:dyDescent="0.3">
      <c r="U274">
        <v>271</v>
      </c>
      <c r="V274">
        <f t="shared" si="26"/>
        <v>923184.64110395231</v>
      </c>
      <c r="W274">
        <f t="shared" si="27"/>
        <v>11380.67</v>
      </c>
      <c r="X274">
        <f t="shared" si="28"/>
        <v>9541.9939231346289</v>
      </c>
      <c r="Y274">
        <f t="shared" si="29"/>
        <v>1838.6760768653719</v>
      </c>
      <c r="Z274">
        <f t="shared" si="30"/>
        <v>913642.64718081767</v>
      </c>
    </row>
    <row r="275" spans="21:26" x14ac:dyDescent="0.3">
      <c r="U275">
        <v>272</v>
      </c>
      <c r="V275">
        <f t="shared" si="26"/>
        <v>913642.64718081767</v>
      </c>
      <c r="W275">
        <f t="shared" si="27"/>
        <v>11380.67</v>
      </c>
      <c r="X275">
        <f t="shared" si="28"/>
        <v>9560.9983943648713</v>
      </c>
      <c r="Y275">
        <f t="shared" si="29"/>
        <v>1819.6716056351286</v>
      </c>
      <c r="Z275">
        <f t="shared" si="30"/>
        <v>904081.64878645283</v>
      </c>
    </row>
    <row r="276" spans="21:26" x14ac:dyDescent="0.3">
      <c r="U276">
        <v>273</v>
      </c>
      <c r="V276">
        <f t="shared" si="26"/>
        <v>904081.64878645283</v>
      </c>
      <c r="W276">
        <f t="shared" si="27"/>
        <v>11380.67</v>
      </c>
      <c r="X276">
        <f t="shared" si="28"/>
        <v>9580.0407161669809</v>
      </c>
      <c r="Y276">
        <f t="shared" si="29"/>
        <v>1800.6292838330185</v>
      </c>
      <c r="Z276">
        <f t="shared" si="30"/>
        <v>894501.60807028587</v>
      </c>
    </row>
    <row r="277" spans="21:26" x14ac:dyDescent="0.3">
      <c r="U277">
        <v>274</v>
      </c>
      <c r="V277">
        <f t="shared" si="26"/>
        <v>894501.60807028587</v>
      </c>
      <c r="W277">
        <f t="shared" si="27"/>
        <v>11380.67</v>
      </c>
      <c r="X277">
        <f t="shared" si="28"/>
        <v>9599.1209639266799</v>
      </c>
      <c r="Y277">
        <f t="shared" si="29"/>
        <v>1781.5490360733195</v>
      </c>
      <c r="Z277">
        <f t="shared" si="30"/>
        <v>884902.48710635921</v>
      </c>
    </row>
    <row r="278" spans="21:26" x14ac:dyDescent="0.3">
      <c r="U278">
        <v>275</v>
      </c>
      <c r="V278">
        <f t="shared" si="26"/>
        <v>884902.48710635921</v>
      </c>
      <c r="W278">
        <f t="shared" si="27"/>
        <v>11380.67</v>
      </c>
      <c r="X278">
        <f t="shared" si="28"/>
        <v>9618.2392131798351</v>
      </c>
      <c r="Y278">
        <f t="shared" si="29"/>
        <v>1762.4307868201656</v>
      </c>
      <c r="Z278">
        <f t="shared" si="30"/>
        <v>875284.24789317942</v>
      </c>
    </row>
    <row r="279" spans="21:26" x14ac:dyDescent="0.3">
      <c r="U279">
        <v>276</v>
      </c>
      <c r="V279">
        <f t="shared" si="26"/>
        <v>875284.24789317942</v>
      </c>
      <c r="W279">
        <f t="shared" si="27"/>
        <v>11380.67</v>
      </c>
      <c r="X279">
        <f t="shared" si="28"/>
        <v>9637.3955396127512</v>
      </c>
      <c r="Y279">
        <f t="shared" si="29"/>
        <v>1743.2744603872491</v>
      </c>
      <c r="Z279">
        <f t="shared" si="30"/>
        <v>865646.85235356668</v>
      </c>
    </row>
    <row r="280" spans="21:26" x14ac:dyDescent="0.3">
      <c r="U280">
        <v>277</v>
      </c>
      <c r="V280">
        <f t="shared" si="26"/>
        <v>865646.85235356668</v>
      </c>
      <c r="W280">
        <f t="shared" si="27"/>
        <v>11380.67</v>
      </c>
      <c r="X280">
        <f t="shared" si="28"/>
        <v>9656.5900190624798</v>
      </c>
      <c r="Y280">
        <f t="shared" si="29"/>
        <v>1724.0799809375203</v>
      </c>
      <c r="Z280">
        <f t="shared" si="30"/>
        <v>855990.26233450416</v>
      </c>
    </row>
    <row r="281" spans="21:26" x14ac:dyDescent="0.3">
      <c r="U281">
        <v>278</v>
      </c>
      <c r="V281">
        <f t="shared" si="26"/>
        <v>855990.26233450416</v>
      </c>
      <c r="W281">
        <f t="shared" si="27"/>
        <v>11380.67</v>
      </c>
      <c r="X281">
        <f t="shared" si="28"/>
        <v>9675.8227275171121</v>
      </c>
      <c r="Y281">
        <f t="shared" si="29"/>
        <v>1704.8472724828873</v>
      </c>
      <c r="Z281">
        <f t="shared" si="30"/>
        <v>846314.43960698706</v>
      </c>
    </row>
    <row r="282" spans="21:26" x14ac:dyDescent="0.3">
      <c r="U282">
        <v>279</v>
      </c>
      <c r="V282">
        <f t="shared" si="26"/>
        <v>846314.43960698706</v>
      </c>
      <c r="W282">
        <f t="shared" si="27"/>
        <v>11380.67</v>
      </c>
      <c r="X282">
        <f t="shared" si="28"/>
        <v>9695.0937411160849</v>
      </c>
      <c r="Y282">
        <f t="shared" si="29"/>
        <v>1685.5762588839159</v>
      </c>
      <c r="Z282">
        <f t="shared" si="30"/>
        <v>836619.34586587094</v>
      </c>
    </row>
    <row r="283" spans="21:26" x14ac:dyDescent="0.3">
      <c r="U283">
        <v>280</v>
      </c>
      <c r="V283">
        <f t="shared" si="26"/>
        <v>836619.34586587094</v>
      </c>
      <c r="W283">
        <f t="shared" si="27"/>
        <v>11380.67</v>
      </c>
      <c r="X283">
        <f t="shared" si="28"/>
        <v>9714.4031361504731</v>
      </c>
      <c r="Y283">
        <f t="shared" si="29"/>
        <v>1666.2668638495263</v>
      </c>
      <c r="Z283">
        <f t="shared" si="30"/>
        <v>826904.9427297205</v>
      </c>
    </row>
    <row r="284" spans="21:26" x14ac:dyDescent="0.3">
      <c r="U284">
        <v>281</v>
      </c>
      <c r="V284">
        <f t="shared" si="26"/>
        <v>826904.9427297205</v>
      </c>
      <c r="W284">
        <f t="shared" si="27"/>
        <v>11380.67</v>
      </c>
      <c r="X284">
        <f t="shared" si="28"/>
        <v>9733.7509890633064</v>
      </c>
      <c r="Y284">
        <f t="shared" si="29"/>
        <v>1646.9190109366934</v>
      </c>
      <c r="Z284">
        <f t="shared" si="30"/>
        <v>817171.1917406572</v>
      </c>
    </row>
    <row r="285" spans="21:26" x14ac:dyDescent="0.3">
      <c r="U285">
        <v>282</v>
      </c>
      <c r="V285">
        <f t="shared" si="26"/>
        <v>817171.1917406572</v>
      </c>
      <c r="W285">
        <f t="shared" si="27"/>
        <v>11380.67</v>
      </c>
      <c r="X285">
        <f t="shared" si="28"/>
        <v>9753.1373764498567</v>
      </c>
      <c r="Y285">
        <f t="shared" si="29"/>
        <v>1627.5326235501425</v>
      </c>
      <c r="Z285">
        <f t="shared" si="30"/>
        <v>807418.05436420732</v>
      </c>
    </row>
    <row r="286" spans="21:26" x14ac:dyDescent="0.3">
      <c r="U286">
        <v>283</v>
      </c>
      <c r="V286">
        <f t="shared" si="26"/>
        <v>807418.05436420732</v>
      </c>
      <c r="W286">
        <f t="shared" si="27"/>
        <v>11380.67</v>
      </c>
      <c r="X286">
        <f t="shared" si="28"/>
        <v>9772.5623750579543</v>
      </c>
      <c r="Y286">
        <f t="shared" si="29"/>
        <v>1608.1076249420464</v>
      </c>
      <c r="Z286">
        <f t="shared" si="30"/>
        <v>797645.49198914936</v>
      </c>
    </row>
    <row r="287" spans="21:26" x14ac:dyDescent="0.3">
      <c r="U287">
        <v>284</v>
      </c>
      <c r="V287">
        <f t="shared" si="26"/>
        <v>797645.49198914936</v>
      </c>
      <c r="W287">
        <f t="shared" si="27"/>
        <v>11380.67</v>
      </c>
      <c r="X287">
        <f t="shared" si="28"/>
        <v>9792.0260617882777</v>
      </c>
      <c r="Y287">
        <f t="shared" si="29"/>
        <v>1588.6439382117226</v>
      </c>
      <c r="Z287">
        <f t="shared" si="30"/>
        <v>787853.46592736105</v>
      </c>
    </row>
    <row r="288" spans="21:26" x14ac:dyDescent="0.3">
      <c r="U288">
        <v>285</v>
      </c>
      <c r="V288">
        <f t="shared" si="26"/>
        <v>787853.46592736105</v>
      </c>
      <c r="W288">
        <f t="shared" si="27"/>
        <v>11380.67</v>
      </c>
      <c r="X288">
        <f t="shared" si="28"/>
        <v>9811.5285136946732</v>
      </c>
      <c r="Y288">
        <f t="shared" si="29"/>
        <v>1569.1414863053276</v>
      </c>
      <c r="Z288">
        <f t="shared" si="30"/>
        <v>778041.9374136664</v>
      </c>
    </row>
    <row r="289" spans="21:26" x14ac:dyDescent="0.3">
      <c r="U289">
        <v>286</v>
      </c>
      <c r="V289">
        <f t="shared" si="26"/>
        <v>778041.9374136664</v>
      </c>
      <c r="W289">
        <f t="shared" si="27"/>
        <v>11380.67</v>
      </c>
      <c r="X289">
        <f t="shared" si="28"/>
        <v>9831.0698079844478</v>
      </c>
      <c r="Y289">
        <f t="shared" si="29"/>
        <v>1549.6001920155522</v>
      </c>
      <c r="Z289">
        <f t="shared" si="30"/>
        <v>768210.867605682</v>
      </c>
    </row>
    <row r="290" spans="21:26" x14ac:dyDescent="0.3">
      <c r="U290">
        <v>287</v>
      </c>
      <c r="V290">
        <f t="shared" si="26"/>
        <v>768210.867605682</v>
      </c>
      <c r="W290">
        <f t="shared" si="27"/>
        <v>11380.67</v>
      </c>
      <c r="X290">
        <f t="shared" si="28"/>
        <v>9850.6500220186826</v>
      </c>
      <c r="Y290">
        <f t="shared" si="29"/>
        <v>1530.0199779813167</v>
      </c>
      <c r="Z290">
        <f t="shared" si="30"/>
        <v>758360.2175836633</v>
      </c>
    </row>
    <row r="291" spans="21:26" x14ac:dyDescent="0.3">
      <c r="U291">
        <v>288</v>
      </c>
      <c r="V291">
        <f t="shared" si="26"/>
        <v>758360.2175836633</v>
      </c>
      <c r="W291">
        <f t="shared" si="27"/>
        <v>11380.67</v>
      </c>
      <c r="X291">
        <f t="shared" si="28"/>
        <v>9870.2692333125378</v>
      </c>
      <c r="Y291">
        <f t="shared" si="29"/>
        <v>1510.4007666874629</v>
      </c>
      <c r="Z291">
        <f t="shared" si="30"/>
        <v>748489.94835035072</v>
      </c>
    </row>
    <row r="292" spans="21:26" x14ac:dyDescent="0.3">
      <c r="U292">
        <v>289</v>
      </c>
      <c r="V292">
        <f t="shared" si="26"/>
        <v>748489.94835035072</v>
      </c>
      <c r="W292">
        <f t="shared" si="27"/>
        <v>11380.67</v>
      </c>
      <c r="X292">
        <f t="shared" si="28"/>
        <v>9889.9275195355513</v>
      </c>
      <c r="Y292">
        <f t="shared" si="29"/>
        <v>1490.7424804644486</v>
      </c>
      <c r="Z292">
        <f t="shared" si="30"/>
        <v>738600.02083081519</v>
      </c>
    </row>
    <row r="293" spans="21:26" x14ac:dyDescent="0.3">
      <c r="U293">
        <v>290</v>
      </c>
      <c r="V293">
        <f t="shared" si="26"/>
        <v>738600.02083081519</v>
      </c>
      <c r="W293">
        <f t="shared" si="27"/>
        <v>11380.67</v>
      </c>
      <c r="X293">
        <f t="shared" si="28"/>
        <v>9909.6249585119604</v>
      </c>
      <c r="Y293">
        <f t="shared" si="29"/>
        <v>1471.0450414880404</v>
      </c>
      <c r="Z293">
        <f t="shared" si="30"/>
        <v>728690.39587230328</v>
      </c>
    </row>
    <row r="294" spans="21:26" x14ac:dyDescent="0.3">
      <c r="U294">
        <v>291</v>
      </c>
      <c r="V294">
        <f t="shared" si="26"/>
        <v>728690.39587230328</v>
      </c>
      <c r="W294">
        <f t="shared" si="27"/>
        <v>11380.67</v>
      </c>
      <c r="X294">
        <f t="shared" si="28"/>
        <v>9929.361628220995</v>
      </c>
      <c r="Y294">
        <f t="shared" si="29"/>
        <v>1451.3083717790041</v>
      </c>
      <c r="Z294">
        <f t="shared" si="30"/>
        <v>718761.03424408229</v>
      </c>
    </row>
    <row r="295" spans="21:26" x14ac:dyDescent="0.3">
      <c r="U295">
        <v>292</v>
      </c>
      <c r="V295">
        <f t="shared" si="26"/>
        <v>718761.03424408229</v>
      </c>
      <c r="W295">
        <f t="shared" si="27"/>
        <v>11380.67</v>
      </c>
      <c r="X295">
        <f t="shared" si="28"/>
        <v>9949.1376067972033</v>
      </c>
      <c r="Y295">
        <f t="shared" si="29"/>
        <v>1431.5323932027975</v>
      </c>
      <c r="Z295">
        <f t="shared" si="30"/>
        <v>708811.89663728513</v>
      </c>
    </row>
    <row r="296" spans="21:26" x14ac:dyDescent="0.3">
      <c r="U296">
        <v>293</v>
      </c>
      <c r="V296">
        <f t="shared" si="26"/>
        <v>708811.89663728513</v>
      </c>
      <c r="W296">
        <f t="shared" si="27"/>
        <v>11380.67</v>
      </c>
      <c r="X296">
        <f t="shared" si="28"/>
        <v>9968.9529725307402</v>
      </c>
      <c r="Y296">
        <f t="shared" si="29"/>
        <v>1411.7170274692596</v>
      </c>
      <c r="Z296">
        <f t="shared" si="30"/>
        <v>698842.94366475439</v>
      </c>
    </row>
    <row r="297" spans="21:26" x14ac:dyDescent="0.3">
      <c r="U297">
        <v>294</v>
      </c>
      <c r="V297">
        <f t="shared" si="26"/>
        <v>698842.94366475439</v>
      </c>
      <c r="W297">
        <f t="shared" si="27"/>
        <v>11380.67</v>
      </c>
      <c r="X297">
        <f t="shared" si="28"/>
        <v>9988.8078038676977</v>
      </c>
      <c r="Y297">
        <f t="shared" si="29"/>
        <v>1391.8621961323024</v>
      </c>
      <c r="Z297">
        <f t="shared" si="30"/>
        <v>688854.13586088666</v>
      </c>
    </row>
    <row r="298" spans="21:26" x14ac:dyDescent="0.3">
      <c r="U298">
        <v>295</v>
      </c>
      <c r="V298">
        <f t="shared" si="26"/>
        <v>688854.13586088666</v>
      </c>
      <c r="W298">
        <f t="shared" si="27"/>
        <v>11380.67</v>
      </c>
      <c r="X298">
        <f t="shared" si="28"/>
        <v>10008.7021794104</v>
      </c>
      <c r="Y298">
        <f t="shared" si="29"/>
        <v>1371.9678205895991</v>
      </c>
      <c r="Z298">
        <f t="shared" si="30"/>
        <v>678845.43368147628</v>
      </c>
    </row>
    <row r="299" spans="21:26" x14ac:dyDescent="0.3">
      <c r="U299">
        <v>296</v>
      </c>
      <c r="V299">
        <f t="shared" si="26"/>
        <v>678845.43368147628</v>
      </c>
      <c r="W299">
        <f t="shared" si="27"/>
        <v>11380.67</v>
      </c>
      <c r="X299">
        <f t="shared" si="28"/>
        <v>10028.636177917726</v>
      </c>
      <c r="Y299">
        <f t="shared" si="29"/>
        <v>1352.0338220822737</v>
      </c>
      <c r="Z299">
        <f t="shared" si="30"/>
        <v>668816.79750355857</v>
      </c>
    </row>
    <row r="300" spans="21:26" x14ac:dyDescent="0.3">
      <c r="U300">
        <v>297</v>
      </c>
      <c r="V300">
        <f t="shared" si="26"/>
        <v>668816.79750355857</v>
      </c>
      <c r="W300">
        <f t="shared" si="27"/>
        <v>11380.67</v>
      </c>
      <c r="X300">
        <f t="shared" si="28"/>
        <v>10048.609878305413</v>
      </c>
      <c r="Y300">
        <f t="shared" si="29"/>
        <v>1332.0601216945877</v>
      </c>
      <c r="Z300">
        <f t="shared" si="30"/>
        <v>658768.18762525311</v>
      </c>
    </row>
    <row r="301" spans="21:26" x14ac:dyDescent="0.3">
      <c r="U301">
        <v>298</v>
      </c>
      <c r="V301">
        <f t="shared" si="26"/>
        <v>658768.18762525311</v>
      </c>
      <c r="W301">
        <f t="shared" si="27"/>
        <v>11380.67</v>
      </c>
      <c r="X301">
        <f t="shared" si="28"/>
        <v>10068.623359646372</v>
      </c>
      <c r="Y301">
        <f t="shared" si="29"/>
        <v>1312.0466403536291</v>
      </c>
      <c r="Z301">
        <f t="shared" si="30"/>
        <v>648699.56426560669</v>
      </c>
    </row>
    <row r="302" spans="21:26" x14ac:dyDescent="0.3">
      <c r="U302">
        <v>299</v>
      </c>
      <c r="V302">
        <f t="shared" si="26"/>
        <v>648699.56426560669</v>
      </c>
      <c r="W302">
        <f t="shared" si="27"/>
        <v>11380.67</v>
      </c>
      <c r="X302">
        <f t="shared" si="28"/>
        <v>10088.676701171</v>
      </c>
      <c r="Y302">
        <f t="shared" si="29"/>
        <v>1291.993298829</v>
      </c>
      <c r="Z302">
        <f t="shared" si="30"/>
        <v>638610.88756443572</v>
      </c>
    </row>
    <row r="303" spans="21:26" x14ac:dyDescent="0.3">
      <c r="U303">
        <v>300</v>
      </c>
      <c r="V303">
        <f t="shared" si="26"/>
        <v>638610.88756443572</v>
      </c>
      <c r="W303">
        <f t="shared" si="27"/>
        <v>11380.67</v>
      </c>
      <c r="X303">
        <f t="shared" si="28"/>
        <v>10108.769982267499</v>
      </c>
      <c r="Y303">
        <f t="shared" si="29"/>
        <v>1271.9000177325013</v>
      </c>
      <c r="Z303">
        <f t="shared" si="30"/>
        <v>628502.1175821682</v>
      </c>
    </row>
    <row r="304" spans="21:26" x14ac:dyDescent="0.3">
      <c r="U304">
        <v>301</v>
      </c>
      <c r="V304">
        <f t="shared" si="26"/>
        <v>628502.1175821682</v>
      </c>
      <c r="W304">
        <f t="shared" si="27"/>
        <v>11380.67</v>
      </c>
      <c r="X304">
        <f t="shared" si="28"/>
        <v>10128.903282482182</v>
      </c>
      <c r="Y304">
        <f t="shared" si="29"/>
        <v>1251.7667175178183</v>
      </c>
      <c r="Z304">
        <f t="shared" si="30"/>
        <v>618373.21429968602</v>
      </c>
    </row>
    <row r="305" spans="21:26" x14ac:dyDescent="0.3">
      <c r="U305">
        <v>302</v>
      </c>
      <c r="V305">
        <f t="shared" si="26"/>
        <v>618373.21429968602</v>
      </c>
      <c r="W305">
        <f t="shared" si="27"/>
        <v>11380.67</v>
      </c>
      <c r="X305">
        <f t="shared" si="28"/>
        <v>10149.076681519791</v>
      </c>
      <c r="Y305">
        <f t="shared" si="29"/>
        <v>1231.5933184802082</v>
      </c>
      <c r="Z305">
        <f t="shared" si="30"/>
        <v>608224.13761816628</v>
      </c>
    </row>
    <row r="306" spans="21:26" x14ac:dyDescent="0.3">
      <c r="U306">
        <v>303</v>
      </c>
      <c r="V306">
        <f t="shared" si="26"/>
        <v>608224.13761816628</v>
      </c>
      <c r="W306">
        <f t="shared" si="27"/>
        <v>11380.67</v>
      </c>
      <c r="X306">
        <f t="shared" si="28"/>
        <v>10169.290259243819</v>
      </c>
      <c r="Y306">
        <f t="shared" si="29"/>
        <v>1211.3797407561813</v>
      </c>
      <c r="Z306">
        <f t="shared" si="30"/>
        <v>598054.84735892247</v>
      </c>
    </row>
    <row r="307" spans="21:26" x14ac:dyDescent="0.3">
      <c r="U307">
        <v>304</v>
      </c>
      <c r="V307">
        <f t="shared" si="26"/>
        <v>598054.84735892247</v>
      </c>
      <c r="W307">
        <f t="shared" si="27"/>
        <v>11380.67</v>
      </c>
      <c r="X307">
        <f t="shared" si="28"/>
        <v>10189.544095676813</v>
      </c>
      <c r="Y307">
        <f t="shared" si="29"/>
        <v>1191.1259043231873</v>
      </c>
      <c r="Z307">
        <f t="shared" si="30"/>
        <v>587865.30326324562</v>
      </c>
    </row>
    <row r="308" spans="21:26" x14ac:dyDescent="0.3">
      <c r="U308">
        <v>305</v>
      </c>
      <c r="V308">
        <f t="shared" si="26"/>
        <v>587865.30326324562</v>
      </c>
      <c r="W308">
        <f t="shared" si="27"/>
        <v>11380.67</v>
      </c>
      <c r="X308">
        <f t="shared" si="28"/>
        <v>10209.838271000703</v>
      </c>
      <c r="Y308">
        <f t="shared" si="29"/>
        <v>1170.8317289992976</v>
      </c>
      <c r="Z308">
        <f t="shared" si="30"/>
        <v>577655.46499224496</v>
      </c>
    </row>
    <row r="309" spans="21:26" x14ac:dyDescent="0.3">
      <c r="U309">
        <v>306</v>
      </c>
      <c r="V309">
        <f t="shared" si="26"/>
        <v>577655.46499224496</v>
      </c>
      <c r="W309">
        <f t="shared" si="27"/>
        <v>11380.67</v>
      </c>
      <c r="X309">
        <f t="shared" si="28"/>
        <v>10230.172865557111</v>
      </c>
      <c r="Y309">
        <f t="shared" si="29"/>
        <v>1150.497134442888</v>
      </c>
      <c r="Z309">
        <f t="shared" si="30"/>
        <v>567425.29212668783</v>
      </c>
    </row>
    <row r="310" spans="21:26" x14ac:dyDescent="0.3">
      <c r="U310">
        <v>307</v>
      </c>
      <c r="V310">
        <f t="shared" si="26"/>
        <v>567425.29212668783</v>
      </c>
      <c r="W310">
        <f t="shared" si="27"/>
        <v>11380.67</v>
      </c>
      <c r="X310">
        <f t="shared" si="28"/>
        <v>10250.54795984768</v>
      </c>
      <c r="Y310">
        <f t="shared" si="29"/>
        <v>1130.1220401523199</v>
      </c>
      <c r="Z310">
        <f t="shared" si="30"/>
        <v>557174.7441668401</v>
      </c>
    </row>
    <row r="311" spans="21:26" x14ac:dyDescent="0.3">
      <c r="U311">
        <v>308</v>
      </c>
      <c r="V311">
        <f t="shared" si="26"/>
        <v>557174.7441668401</v>
      </c>
      <c r="W311">
        <f t="shared" si="27"/>
        <v>11380.67</v>
      </c>
      <c r="X311">
        <f t="shared" si="28"/>
        <v>10270.963634534377</v>
      </c>
      <c r="Y311">
        <f t="shared" si="29"/>
        <v>1109.7063654656233</v>
      </c>
      <c r="Z311">
        <f t="shared" si="30"/>
        <v>546903.78053230571</v>
      </c>
    </row>
    <row r="312" spans="21:26" x14ac:dyDescent="0.3">
      <c r="U312">
        <v>309</v>
      </c>
      <c r="V312">
        <f t="shared" si="26"/>
        <v>546903.78053230571</v>
      </c>
      <c r="W312">
        <f t="shared" si="27"/>
        <v>11380.67</v>
      </c>
      <c r="X312">
        <f t="shared" si="28"/>
        <v>10291.419970439825</v>
      </c>
      <c r="Y312">
        <f t="shared" si="29"/>
        <v>1089.2500295601756</v>
      </c>
      <c r="Z312">
        <f t="shared" si="30"/>
        <v>536612.36056186585</v>
      </c>
    </row>
    <row r="313" spans="21:26" x14ac:dyDescent="0.3">
      <c r="U313">
        <v>310</v>
      </c>
      <c r="V313">
        <f t="shared" si="26"/>
        <v>536612.36056186585</v>
      </c>
      <c r="W313">
        <f t="shared" si="27"/>
        <v>11380.67</v>
      </c>
      <c r="X313">
        <f t="shared" si="28"/>
        <v>10311.917048547617</v>
      </c>
      <c r="Y313">
        <f t="shared" si="29"/>
        <v>1068.7529514523828</v>
      </c>
      <c r="Z313">
        <f t="shared" si="30"/>
        <v>526300.4435133182</v>
      </c>
    </row>
    <row r="314" spans="21:26" x14ac:dyDescent="0.3">
      <c r="U314">
        <v>311</v>
      </c>
      <c r="V314">
        <f t="shared" si="26"/>
        <v>526300.4435133182</v>
      </c>
      <c r="W314">
        <f t="shared" si="27"/>
        <v>11380.67</v>
      </c>
      <c r="X314">
        <f t="shared" si="28"/>
        <v>10332.454950002641</v>
      </c>
      <c r="Y314">
        <f t="shared" si="29"/>
        <v>1048.2150499973588</v>
      </c>
      <c r="Z314">
        <f t="shared" si="30"/>
        <v>515967.98856331554</v>
      </c>
    </row>
    <row r="315" spans="21:26" x14ac:dyDescent="0.3">
      <c r="U315">
        <v>312</v>
      </c>
      <c r="V315">
        <f t="shared" si="26"/>
        <v>515967.98856331554</v>
      </c>
      <c r="W315">
        <f t="shared" si="27"/>
        <v>11380.67</v>
      </c>
      <c r="X315">
        <f t="shared" si="28"/>
        <v>10353.033756111396</v>
      </c>
      <c r="Y315">
        <f t="shared" si="29"/>
        <v>1027.6362438886035</v>
      </c>
      <c r="Z315">
        <f t="shared" si="30"/>
        <v>505614.95480720414</v>
      </c>
    </row>
    <row r="316" spans="21:26" x14ac:dyDescent="0.3">
      <c r="U316">
        <v>313</v>
      </c>
      <c r="V316">
        <f t="shared" si="26"/>
        <v>505614.95480720414</v>
      </c>
      <c r="W316">
        <f t="shared" si="27"/>
        <v>11380.67</v>
      </c>
      <c r="X316">
        <f t="shared" si="28"/>
        <v>10373.653548342318</v>
      </c>
      <c r="Y316">
        <f t="shared" si="29"/>
        <v>1007.0164516576816</v>
      </c>
      <c r="Z316">
        <f t="shared" si="30"/>
        <v>495241.30125886184</v>
      </c>
    </row>
    <row r="317" spans="21:26" x14ac:dyDescent="0.3">
      <c r="U317">
        <v>314</v>
      </c>
      <c r="V317">
        <f t="shared" si="26"/>
        <v>495241.30125886184</v>
      </c>
      <c r="W317">
        <f t="shared" si="27"/>
        <v>11380.67</v>
      </c>
      <c r="X317">
        <f t="shared" si="28"/>
        <v>10394.3144083261</v>
      </c>
      <c r="Y317">
        <f t="shared" si="29"/>
        <v>986.35559167389999</v>
      </c>
      <c r="Z317">
        <f t="shared" si="30"/>
        <v>484846.98685053573</v>
      </c>
    </row>
    <row r="318" spans="21:26" x14ac:dyDescent="0.3">
      <c r="U318">
        <v>315</v>
      </c>
      <c r="V318">
        <f t="shared" si="26"/>
        <v>484846.98685053573</v>
      </c>
      <c r="W318">
        <f t="shared" si="27"/>
        <v>11380.67</v>
      </c>
      <c r="X318">
        <f t="shared" si="28"/>
        <v>10415.016417856017</v>
      </c>
      <c r="Y318">
        <f t="shared" si="29"/>
        <v>965.65358214398373</v>
      </c>
      <c r="Z318">
        <f t="shared" si="30"/>
        <v>474431.97043267969</v>
      </c>
    </row>
    <row r="319" spans="21:26" x14ac:dyDescent="0.3">
      <c r="U319">
        <v>316</v>
      </c>
      <c r="V319">
        <f t="shared" si="26"/>
        <v>474431.97043267969</v>
      </c>
      <c r="W319">
        <f t="shared" si="27"/>
        <v>11380.67</v>
      </c>
      <c r="X319">
        <f t="shared" si="28"/>
        <v>10435.759658888246</v>
      </c>
      <c r="Y319">
        <f t="shared" si="29"/>
        <v>944.91034111175384</v>
      </c>
      <c r="Z319">
        <f t="shared" si="30"/>
        <v>463996.21077379142</v>
      </c>
    </row>
    <row r="320" spans="21:26" x14ac:dyDescent="0.3">
      <c r="U320">
        <v>317</v>
      </c>
      <c r="V320">
        <f t="shared" si="26"/>
        <v>463996.21077379142</v>
      </c>
      <c r="W320">
        <f t="shared" si="27"/>
        <v>11380.67</v>
      </c>
      <c r="X320">
        <f t="shared" si="28"/>
        <v>10456.544213542198</v>
      </c>
      <c r="Y320">
        <f t="shared" si="29"/>
        <v>924.12578645780138</v>
      </c>
      <c r="Z320">
        <f t="shared" si="30"/>
        <v>453539.66656024923</v>
      </c>
    </row>
    <row r="321" spans="21:26" x14ac:dyDescent="0.3">
      <c r="U321">
        <v>318</v>
      </c>
      <c r="V321">
        <f t="shared" si="26"/>
        <v>453539.66656024923</v>
      </c>
      <c r="W321">
        <f t="shared" si="27"/>
        <v>11380.67</v>
      </c>
      <c r="X321">
        <f t="shared" si="28"/>
        <v>10477.370164100837</v>
      </c>
      <c r="Y321">
        <f t="shared" si="29"/>
        <v>903.2998358991631</v>
      </c>
      <c r="Z321">
        <f t="shared" si="30"/>
        <v>443062.29639614839</v>
      </c>
    </row>
    <row r="322" spans="21:26" x14ac:dyDescent="0.3">
      <c r="U322">
        <v>319</v>
      </c>
      <c r="V322">
        <f t="shared" si="26"/>
        <v>443062.29639614839</v>
      </c>
      <c r="W322">
        <f t="shared" si="27"/>
        <v>11380.67</v>
      </c>
      <c r="X322">
        <f t="shared" si="28"/>
        <v>10498.237593011005</v>
      </c>
      <c r="Y322">
        <f t="shared" si="29"/>
        <v>882.43240698899569</v>
      </c>
      <c r="Z322">
        <f t="shared" si="30"/>
        <v>432564.05880313739</v>
      </c>
    </row>
    <row r="323" spans="21:26" x14ac:dyDescent="0.3">
      <c r="U323">
        <v>320</v>
      </c>
      <c r="V323">
        <f t="shared" si="26"/>
        <v>432564.05880313739</v>
      </c>
      <c r="W323">
        <f t="shared" si="27"/>
        <v>11380.67</v>
      </c>
      <c r="X323">
        <f t="shared" si="28"/>
        <v>10519.146582883752</v>
      </c>
      <c r="Y323">
        <f t="shared" si="29"/>
        <v>861.52341711624865</v>
      </c>
      <c r="Z323">
        <f t="shared" si="30"/>
        <v>422044.91222025367</v>
      </c>
    </row>
    <row r="324" spans="21:26" x14ac:dyDescent="0.3">
      <c r="U324">
        <v>321</v>
      </c>
      <c r="V324">
        <f t="shared" si="26"/>
        <v>422044.91222025367</v>
      </c>
      <c r="W324">
        <f t="shared" si="27"/>
        <v>11380.67</v>
      </c>
      <c r="X324">
        <f t="shared" si="28"/>
        <v>10540.097216494662</v>
      </c>
      <c r="Y324">
        <f t="shared" si="29"/>
        <v>840.57278350533852</v>
      </c>
      <c r="Z324">
        <f t="shared" si="30"/>
        <v>411504.81500375899</v>
      </c>
    </row>
    <row r="325" spans="21:26" x14ac:dyDescent="0.3">
      <c r="U325">
        <v>322</v>
      </c>
      <c r="V325">
        <f t="shared" ref="V325:V363" si="31">Z324</f>
        <v>411504.81500375899</v>
      </c>
      <c r="W325">
        <f t="shared" ref="W325:W363" si="32">$C$4</f>
        <v>11380.67</v>
      </c>
      <c r="X325">
        <f t="shared" ref="X325:X363" si="33">W325-Y325</f>
        <v>10561.089576784179</v>
      </c>
      <c r="Y325">
        <f t="shared" ref="Y325:Y363" si="34">V325*$C$5/12</f>
        <v>819.58042321582013</v>
      </c>
      <c r="Z325">
        <f t="shared" ref="Z325:Z363" si="35">V325-X325</f>
        <v>400943.72542697482</v>
      </c>
    </row>
    <row r="326" spans="21:26" x14ac:dyDescent="0.3">
      <c r="U326">
        <v>323</v>
      </c>
      <c r="V326">
        <f t="shared" si="31"/>
        <v>400943.72542697482</v>
      </c>
      <c r="W326">
        <f t="shared" si="32"/>
        <v>11380.67</v>
      </c>
      <c r="X326">
        <f t="shared" si="33"/>
        <v>10582.123746857942</v>
      </c>
      <c r="Y326">
        <f t="shared" si="34"/>
        <v>798.54625314205816</v>
      </c>
      <c r="Z326">
        <f t="shared" si="35"/>
        <v>390361.6016801169</v>
      </c>
    </row>
    <row r="327" spans="21:26" x14ac:dyDescent="0.3">
      <c r="U327">
        <v>324</v>
      </c>
      <c r="V327">
        <f t="shared" si="31"/>
        <v>390361.6016801169</v>
      </c>
      <c r="W327">
        <f t="shared" si="32"/>
        <v>11380.67</v>
      </c>
      <c r="X327">
        <f t="shared" si="33"/>
        <v>10603.1998099871</v>
      </c>
      <c r="Y327">
        <f t="shared" si="34"/>
        <v>777.47019001289948</v>
      </c>
      <c r="Z327">
        <f t="shared" si="35"/>
        <v>379758.4018701298</v>
      </c>
    </row>
    <row r="328" spans="21:26" x14ac:dyDescent="0.3">
      <c r="U328">
        <v>325</v>
      </c>
      <c r="V328">
        <f t="shared" si="31"/>
        <v>379758.4018701298</v>
      </c>
      <c r="W328">
        <f t="shared" si="32"/>
        <v>11380.67</v>
      </c>
      <c r="X328">
        <f t="shared" si="33"/>
        <v>10624.317849608658</v>
      </c>
      <c r="Y328">
        <f t="shared" si="34"/>
        <v>756.35215039134198</v>
      </c>
      <c r="Z328">
        <f t="shared" si="35"/>
        <v>369134.08402052114</v>
      </c>
    </row>
    <row r="329" spans="21:26" x14ac:dyDescent="0.3">
      <c r="U329">
        <v>326</v>
      </c>
      <c r="V329">
        <f t="shared" si="31"/>
        <v>369134.08402052114</v>
      </c>
      <c r="W329">
        <f t="shared" si="32"/>
        <v>11380.67</v>
      </c>
      <c r="X329">
        <f t="shared" si="33"/>
        <v>10645.477949325796</v>
      </c>
      <c r="Y329">
        <f t="shared" si="34"/>
        <v>735.19205067420455</v>
      </c>
      <c r="Z329">
        <f t="shared" si="35"/>
        <v>358488.60607119533</v>
      </c>
    </row>
    <row r="330" spans="21:26" x14ac:dyDescent="0.3">
      <c r="U330">
        <v>327</v>
      </c>
      <c r="V330">
        <f t="shared" si="31"/>
        <v>358488.60607119533</v>
      </c>
      <c r="W330">
        <f t="shared" si="32"/>
        <v>11380.67</v>
      </c>
      <c r="X330">
        <f t="shared" si="33"/>
        <v>10666.680192908203</v>
      </c>
      <c r="Y330">
        <f t="shared" si="34"/>
        <v>713.98980709179739</v>
      </c>
      <c r="Z330">
        <f t="shared" si="35"/>
        <v>347821.92587828712</v>
      </c>
    </row>
    <row r="331" spans="21:26" x14ac:dyDescent="0.3">
      <c r="U331">
        <v>328</v>
      </c>
      <c r="V331">
        <f t="shared" si="31"/>
        <v>347821.92587828712</v>
      </c>
      <c r="W331">
        <f t="shared" si="32"/>
        <v>11380.67</v>
      </c>
      <c r="X331">
        <f t="shared" si="33"/>
        <v>10687.924664292412</v>
      </c>
      <c r="Y331">
        <f t="shared" si="34"/>
        <v>692.74533570758865</v>
      </c>
      <c r="Z331">
        <f t="shared" si="35"/>
        <v>337134.00121399469</v>
      </c>
    </row>
    <row r="332" spans="21:26" x14ac:dyDescent="0.3">
      <c r="U332">
        <v>329</v>
      </c>
      <c r="V332">
        <f t="shared" si="31"/>
        <v>337134.00121399469</v>
      </c>
      <c r="W332">
        <f t="shared" si="32"/>
        <v>11380.67</v>
      </c>
      <c r="X332">
        <f t="shared" si="33"/>
        <v>10709.211447582127</v>
      </c>
      <c r="Y332">
        <f t="shared" si="34"/>
        <v>671.45855241787274</v>
      </c>
      <c r="Z332">
        <f t="shared" si="35"/>
        <v>326424.78976641258</v>
      </c>
    </row>
    <row r="333" spans="21:26" x14ac:dyDescent="0.3">
      <c r="U333">
        <v>330</v>
      </c>
      <c r="V333">
        <f t="shared" si="31"/>
        <v>326424.78976641258</v>
      </c>
      <c r="W333">
        <f t="shared" si="32"/>
        <v>11380.67</v>
      </c>
      <c r="X333">
        <f t="shared" si="33"/>
        <v>10730.540627048562</v>
      </c>
      <c r="Y333">
        <f t="shared" si="34"/>
        <v>650.12937295143843</v>
      </c>
      <c r="Z333">
        <f t="shared" si="35"/>
        <v>315694.24913936399</v>
      </c>
    </row>
    <row r="334" spans="21:26" x14ac:dyDescent="0.3">
      <c r="U334">
        <v>331</v>
      </c>
      <c r="V334">
        <f t="shared" si="31"/>
        <v>315694.24913936399</v>
      </c>
      <c r="W334">
        <f t="shared" si="32"/>
        <v>11380.67</v>
      </c>
      <c r="X334">
        <f t="shared" si="33"/>
        <v>10751.912287130766</v>
      </c>
      <c r="Y334">
        <f t="shared" si="34"/>
        <v>628.75771286923339</v>
      </c>
      <c r="Z334">
        <f t="shared" si="35"/>
        <v>304942.33685223322</v>
      </c>
    </row>
    <row r="335" spans="21:26" x14ac:dyDescent="0.3">
      <c r="U335">
        <v>332</v>
      </c>
      <c r="V335">
        <f t="shared" si="31"/>
        <v>304942.33685223322</v>
      </c>
      <c r="W335">
        <f t="shared" si="32"/>
        <v>11380.67</v>
      </c>
      <c r="X335">
        <f t="shared" si="33"/>
        <v>10773.32651243597</v>
      </c>
      <c r="Y335">
        <f t="shared" si="34"/>
        <v>607.34348756403119</v>
      </c>
      <c r="Z335">
        <f t="shared" si="35"/>
        <v>294169.01033979724</v>
      </c>
    </row>
    <row r="336" spans="21:26" x14ac:dyDescent="0.3">
      <c r="U336">
        <v>333</v>
      </c>
      <c r="V336">
        <f t="shared" si="31"/>
        <v>294169.01033979724</v>
      </c>
      <c r="W336">
        <f t="shared" si="32"/>
        <v>11380.67</v>
      </c>
      <c r="X336">
        <f t="shared" si="33"/>
        <v>10794.783387739904</v>
      </c>
      <c r="Y336">
        <f t="shared" si="34"/>
        <v>585.88661226009617</v>
      </c>
      <c r="Z336">
        <f t="shared" si="35"/>
        <v>283374.22695205733</v>
      </c>
    </row>
    <row r="337" spans="21:26" x14ac:dyDescent="0.3">
      <c r="U337">
        <v>334</v>
      </c>
      <c r="V337">
        <f t="shared" si="31"/>
        <v>283374.22695205733</v>
      </c>
      <c r="W337">
        <f t="shared" si="32"/>
        <v>11380.67</v>
      </c>
      <c r="X337">
        <f t="shared" si="33"/>
        <v>10816.282997987153</v>
      </c>
      <c r="Y337">
        <f t="shared" si="34"/>
        <v>564.38700201284757</v>
      </c>
      <c r="Z337">
        <f t="shared" si="35"/>
        <v>272557.94395407016</v>
      </c>
    </row>
    <row r="338" spans="21:26" x14ac:dyDescent="0.3">
      <c r="U338">
        <v>335</v>
      </c>
      <c r="V338">
        <f t="shared" si="31"/>
        <v>272557.94395407016</v>
      </c>
      <c r="W338">
        <f t="shared" si="32"/>
        <v>11380.67</v>
      </c>
      <c r="X338">
        <f t="shared" si="33"/>
        <v>10837.825428291477</v>
      </c>
      <c r="Y338">
        <f t="shared" si="34"/>
        <v>542.84457170852306</v>
      </c>
      <c r="Z338">
        <f t="shared" si="35"/>
        <v>261720.11852577867</v>
      </c>
    </row>
    <row r="339" spans="21:26" x14ac:dyDescent="0.3">
      <c r="U339">
        <v>336</v>
      </c>
      <c r="V339">
        <f t="shared" si="31"/>
        <v>261720.11852577867</v>
      </c>
      <c r="W339">
        <f t="shared" si="32"/>
        <v>11380.67</v>
      </c>
      <c r="X339">
        <f t="shared" si="33"/>
        <v>10859.410763936157</v>
      </c>
      <c r="Y339">
        <f t="shared" si="34"/>
        <v>521.25923606384254</v>
      </c>
      <c r="Z339">
        <f t="shared" si="35"/>
        <v>250860.70776184252</v>
      </c>
    </row>
    <row r="340" spans="21:26" x14ac:dyDescent="0.3">
      <c r="U340">
        <v>337</v>
      </c>
      <c r="V340">
        <f t="shared" si="31"/>
        <v>250860.70776184252</v>
      </c>
      <c r="W340">
        <f t="shared" si="32"/>
        <v>11380.67</v>
      </c>
      <c r="X340">
        <f t="shared" si="33"/>
        <v>10881.03909037433</v>
      </c>
      <c r="Y340">
        <f t="shared" si="34"/>
        <v>499.63090962566974</v>
      </c>
      <c r="Z340">
        <f t="shared" si="35"/>
        <v>239979.66867146819</v>
      </c>
    </row>
    <row r="341" spans="21:26" x14ac:dyDescent="0.3">
      <c r="U341">
        <v>338</v>
      </c>
      <c r="V341">
        <f t="shared" si="31"/>
        <v>239979.66867146819</v>
      </c>
      <c r="W341">
        <f t="shared" si="32"/>
        <v>11380.67</v>
      </c>
      <c r="X341">
        <f t="shared" si="33"/>
        <v>10902.710493229326</v>
      </c>
      <c r="Y341">
        <f t="shared" si="34"/>
        <v>477.95950677067412</v>
      </c>
      <c r="Z341">
        <f t="shared" si="35"/>
        <v>229076.95817823886</v>
      </c>
    </row>
    <row r="342" spans="21:26" x14ac:dyDescent="0.3">
      <c r="U342">
        <v>339</v>
      </c>
      <c r="V342">
        <f t="shared" si="31"/>
        <v>229076.95817823886</v>
      </c>
      <c r="W342">
        <f t="shared" si="32"/>
        <v>11380.67</v>
      </c>
      <c r="X342">
        <f t="shared" si="33"/>
        <v>10924.425058295008</v>
      </c>
      <c r="Y342">
        <f t="shared" si="34"/>
        <v>456.24494170499241</v>
      </c>
      <c r="Z342">
        <f t="shared" si="35"/>
        <v>218152.53311994384</v>
      </c>
    </row>
    <row r="343" spans="21:26" x14ac:dyDescent="0.3">
      <c r="U343">
        <v>340</v>
      </c>
      <c r="V343">
        <f t="shared" si="31"/>
        <v>218152.53311994384</v>
      </c>
      <c r="W343">
        <f t="shared" si="32"/>
        <v>11380.67</v>
      </c>
      <c r="X343">
        <f t="shared" si="33"/>
        <v>10946.182871536112</v>
      </c>
      <c r="Y343">
        <f t="shared" si="34"/>
        <v>434.48712846388815</v>
      </c>
      <c r="Z343">
        <f t="shared" si="35"/>
        <v>207206.35024840772</v>
      </c>
    </row>
    <row r="344" spans="21:26" x14ac:dyDescent="0.3">
      <c r="U344">
        <v>341</v>
      </c>
      <c r="V344">
        <f t="shared" si="31"/>
        <v>207206.35024840772</v>
      </c>
      <c r="W344">
        <f t="shared" si="32"/>
        <v>11380.67</v>
      </c>
      <c r="X344">
        <f t="shared" si="33"/>
        <v>10967.984019088588</v>
      </c>
      <c r="Y344">
        <f t="shared" si="34"/>
        <v>412.68598091141206</v>
      </c>
      <c r="Z344">
        <f t="shared" si="35"/>
        <v>196238.36622931913</v>
      </c>
    </row>
    <row r="345" spans="21:26" x14ac:dyDescent="0.3">
      <c r="U345">
        <v>342</v>
      </c>
      <c r="V345">
        <f t="shared" si="31"/>
        <v>196238.36622931913</v>
      </c>
      <c r="W345">
        <f t="shared" si="32"/>
        <v>11380.67</v>
      </c>
      <c r="X345">
        <f t="shared" si="33"/>
        <v>10989.828587259939</v>
      </c>
      <c r="Y345">
        <f t="shared" si="34"/>
        <v>390.8414127400606</v>
      </c>
      <c r="Z345">
        <f t="shared" si="35"/>
        <v>185248.53764205918</v>
      </c>
    </row>
    <row r="346" spans="21:26" x14ac:dyDescent="0.3">
      <c r="U346">
        <v>343</v>
      </c>
      <c r="V346">
        <f t="shared" si="31"/>
        <v>185248.53764205918</v>
      </c>
      <c r="W346">
        <f t="shared" si="32"/>
        <v>11380.67</v>
      </c>
      <c r="X346">
        <f t="shared" si="33"/>
        <v>11011.716662529565</v>
      </c>
      <c r="Y346">
        <f t="shared" si="34"/>
        <v>368.95333747043452</v>
      </c>
      <c r="Z346">
        <f t="shared" si="35"/>
        <v>174236.82097952961</v>
      </c>
    </row>
    <row r="347" spans="21:26" x14ac:dyDescent="0.3">
      <c r="U347">
        <v>344</v>
      </c>
      <c r="V347">
        <f t="shared" si="31"/>
        <v>174236.82097952961</v>
      </c>
      <c r="W347">
        <f t="shared" si="32"/>
        <v>11380.67</v>
      </c>
      <c r="X347">
        <f t="shared" si="33"/>
        <v>11033.648331549104</v>
      </c>
      <c r="Y347">
        <f t="shared" si="34"/>
        <v>347.02166845089647</v>
      </c>
      <c r="Z347">
        <f t="shared" si="35"/>
        <v>163203.17264798051</v>
      </c>
    </row>
    <row r="348" spans="21:26" x14ac:dyDescent="0.3">
      <c r="U348">
        <v>345</v>
      </c>
      <c r="V348">
        <f t="shared" si="31"/>
        <v>163203.17264798051</v>
      </c>
      <c r="W348">
        <f t="shared" si="32"/>
        <v>11380.67</v>
      </c>
      <c r="X348">
        <f t="shared" si="33"/>
        <v>11055.623681142772</v>
      </c>
      <c r="Y348">
        <f t="shared" si="34"/>
        <v>325.04631885722785</v>
      </c>
      <c r="Z348">
        <f t="shared" si="35"/>
        <v>152147.54896683773</v>
      </c>
    </row>
    <row r="349" spans="21:26" x14ac:dyDescent="0.3">
      <c r="U349">
        <v>346</v>
      </c>
      <c r="V349">
        <f t="shared" si="31"/>
        <v>152147.54896683773</v>
      </c>
      <c r="W349">
        <f t="shared" si="32"/>
        <v>11380.67</v>
      </c>
      <c r="X349">
        <f t="shared" si="33"/>
        <v>11077.642798307716</v>
      </c>
      <c r="Y349">
        <f t="shared" si="34"/>
        <v>303.02720169228513</v>
      </c>
      <c r="Z349">
        <f t="shared" si="35"/>
        <v>141069.90616853</v>
      </c>
    </row>
    <row r="350" spans="21:26" x14ac:dyDescent="0.3">
      <c r="U350">
        <v>347</v>
      </c>
      <c r="V350">
        <f t="shared" si="31"/>
        <v>141069.90616853</v>
      </c>
      <c r="W350">
        <f t="shared" si="32"/>
        <v>11380.67</v>
      </c>
      <c r="X350">
        <f t="shared" si="33"/>
        <v>11099.705770214345</v>
      </c>
      <c r="Y350">
        <f t="shared" si="34"/>
        <v>280.96422978565562</v>
      </c>
      <c r="Z350">
        <f t="shared" si="35"/>
        <v>129970.20039831565</v>
      </c>
    </row>
    <row r="351" spans="21:26" x14ac:dyDescent="0.3">
      <c r="U351">
        <v>348</v>
      </c>
      <c r="V351">
        <f t="shared" si="31"/>
        <v>129970.20039831565</v>
      </c>
      <c r="W351">
        <f t="shared" si="32"/>
        <v>11380.67</v>
      </c>
      <c r="X351">
        <f t="shared" si="33"/>
        <v>11121.812684206689</v>
      </c>
      <c r="Y351">
        <f t="shared" si="34"/>
        <v>258.85731579331201</v>
      </c>
      <c r="Z351">
        <f t="shared" si="35"/>
        <v>118848.38771410896</v>
      </c>
    </row>
    <row r="352" spans="21:26" x14ac:dyDescent="0.3">
      <c r="U352">
        <v>349</v>
      </c>
      <c r="V352">
        <f t="shared" si="31"/>
        <v>118848.38771410896</v>
      </c>
      <c r="W352">
        <f t="shared" si="32"/>
        <v>11380.67</v>
      </c>
      <c r="X352">
        <f t="shared" si="33"/>
        <v>11143.963627802734</v>
      </c>
      <c r="Y352">
        <f t="shared" si="34"/>
        <v>236.70637219726703</v>
      </c>
      <c r="Z352">
        <f t="shared" si="35"/>
        <v>107704.42408630623</v>
      </c>
    </row>
    <row r="353" spans="21:26" x14ac:dyDescent="0.3">
      <c r="U353">
        <v>350</v>
      </c>
      <c r="V353">
        <f t="shared" si="31"/>
        <v>107704.42408630623</v>
      </c>
      <c r="W353">
        <f t="shared" si="32"/>
        <v>11380.67</v>
      </c>
      <c r="X353">
        <f t="shared" si="33"/>
        <v>11166.158688694773</v>
      </c>
      <c r="Y353">
        <f t="shared" si="34"/>
        <v>214.5113113052266</v>
      </c>
      <c r="Z353">
        <f t="shared" si="35"/>
        <v>96538.265397611452</v>
      </c>
    </row>
    <row r="354" spans="21:26" x14ac:dyDescent="0.3">
      <c r="U354">
        <v>351</v>
      </c>
      <c r="V354">
        <f t="shared" si="31"/>
        <v>96538.265397611452</v>
      </c>
      <c r="W354">
        <f t="shared" si="32"/>
        <v>11380.67</v>
      </c>
      <c r="X354">
        <f t="shared" si="33"/>
        <v>11188.397954749757</v>
      </c>
      <c r="Y354">
        <f t="shared" si="34"/>
        <v>192.27204525024283</v>
      </c>
      <c r="Z354">
        <f t="shared" si="35"/>
        <v>85349.867442861694</v>
      </c>
    </row>
    <row r="355" spans="21:26" x14ac:dyDescent="0.3">
      <c r="U355">
        <v>352</v>
      </c>
      <c r="V355">
        <f t="shared" si="31"/>
        <v>85349.867442861694</v>
      </c>
      <c r="W355">
        <f t="shared" si="32"/>
        <v>11380.67</v>
      </c>
      <c r="X355">
        <f t="shared" si="33"/>
        <v>11210.681514009633</v>
      </c>
      <c r="Y355">
        <f t="shared" si="34"/>
        <v>169.98848599036623</v>
      </c>
      <c r="Z355">
        <f t="shared" si="35"/>
        <v>74139.185928852065</v>
      </c>
    </row>
    <row r="356" spans="21:26" x14ac:dyDescent="0.3">
      <c r="U356">
        <v>353</v>
      </c>
      <c r="V356">
        <f t="shared" si="31"/>
        <v>74139.185928852065</v>
      </c>
      <c r="W356">
        <f t="shared" si="32"/>
        <v>11380.67</v>
      </c>
      <c r="X356">
        <f t="shared" si="33"/>
        <v>11233.009454691703</v>
      </c>
      <c r="Y356">
        <f t="shared" si="34"/>
        <v>147.66054530829703</v>
      </c>
      <c r="Z356">
        <f t="shared" si="35"/>
        <v>62906.176474160362</v>
      </c>
    </row>
    <row r="357" spans="21:26" x14ac:dyDescent="0.3">
      <c r="U357">
        <v>354</v>
      </c>
      <c r="V357">
        <f t="shared" si="31"/>
        <v>62906.176474160362</v>
      </c>
      <c r="W357">
        <f t="shared" si="32"/>
        <v>11380.67</v>
      </c>
      <c r="X357">
        <f t="shared" si="33"/>
        <v>11255.381865188963</v>
      </c>
      <c r="Y357">
        <f t="shared" si="34"/>
        <v>125.28813481103606</v>
      </c>
      <c r="Z357">
        <f t="shared" si="35"/>
        <v>51650.794608971395</v>
      </c>
    </row>
    <row r="358" spans="21:26" x14ac:dyDescent="0.3">
      <c r="U358">
        <v>355</v>
      </c>
      <c r="V358">
        <f t="shared" si="31"/>
        <v>51650.794608971395</v>
      </c>
      <c r="W358">
        <f t="shared" si="32"/>
        <v>11380.67</v>
      </c>
      <c r="X358">
        <f t="shared" si="33"/>
        <v>11277.798834070465</v>
      </c>
      <c r="Y358">
        <f t="shared" si="34"/>
        <v>102.8711659295347</v>
      </c>
      <c r="Z358">
        <f t="shared" si="35"/>
        <v>40372.995774900934</v>
      </c>
    </row>
    <row r="359" spans="21:26" x14ac:dyDescent="0.3">
      <c r="U359">
        <v>356</v>
      </c>
      <c r="V359">
        <f t="shared" si="31"/>
        <v>40372.995774900934</v>
      </c>
      <c r="W359">
        <f t="shared" si="32"/>
        <v>11380.67</v>
      </c>
      <c r="X359">
        <f t="shared" si="33"/>
        <v>11300.260450081656</v>
      </c>
      <c r="Y359">
        <f t="shared" si="34"/>
        <v>80.409549918344368</v>
      </c>
      <c r="Z359">
        <f t="shared" si="35"/>
        <v>29072.735324819278</v>
      </c>
    </row>
    <row r="360" spans="21:26" x14ac:dyDescent="0.3">
      <c r="U360">
        <v>357</v>
      </c>
      <c r="V360">
        <f t="shared" si="31"/>
        <v>29072.735324819278</v>
      </c>
      <c r="W360">
        <f t="shared" si="32"/>
        <v>11380.67</v>
      </c>
      <c r="X360">
        <f t="shared" si="33"/>
        <v>11322.766802144735</v>
      </c>
      <c r="Y360">
        <f t="shared" si="34"/>
        <v>57.903197855265063</v>
      </c>
      <c r="Z360">
        <f t="shared" si="35"/>
        <v>17749.968522674542</v>
      </c>
    </row>
    <row r="361" spans="21:26" x14ac:dyDescent="0.3">
      <c r="U361">
        <v>358</v>
      </c>
      <c r="V361">
        <f t="shared" si="31"/>
        <v>17749.968522674542</v>
      </c>
      <c r="W361">
        <f t="shared" si="32"/>
        <v>11380.67</v>
      </c>
      <c r="X361">
        <f t="shared" si="33"/>
        <v>11345.317979359006</v>
      </c>
      <c r="Y361">
        <f t="shared" si="34"/>
        <v>35.352020640993466</v>
      </c>
      <c r="Z361">
        <f t="shared" si="35"/>
        <v>6404.6505433155362</v>
      </c>
    </row>
    <row r="362" spans="21:26" x14ac:dyDescent="0.3">
      <c r="U362">
        <v>359</v>
      </c>
      <c r="V362">
        <f t="shared" si="31"/>
        <v>6404.6505433155362</v>
      </c>
      <c r="W362">
        <f t="shared" si="32"/>
        <v>11380.67</v>
      </c>
      <c r="X362">
        <f t="shared" si="33"/>
        <v>11367.914071001231</v>
      </c>
      <c r="Y362">
        <f t="shared" si="34"/>
        <v>12.755928998770109</v>
      </c>
      <c r="Z362">
        <f t="shared" si="35"/>
        <v>-4963.2635276856945</v>
      </c>
    </row>
    <row r="363" spans="21:26" x14ac:dyDescent="0.3">
      <c r="U363">
        <v>360</v>
      </c>
      <c r="V363">
        <f t="shared" si="31"/>
        <v>-4963.2635276856945</v>
      </c>
      <c r="W363">
        <f t="shared" si="32"/>
        <v>11380.67</v>
      </c>
      <c r="X363">
        <f t="shared" si="33"/>
        <v>11390.555166525974</v>
      </c>
      <c r="Y363">
        <f t="shared" si="34"/>
        <v>-9.8851665259740091</v>
      </c>
      <c r="Z363">
        <f t="shared" si="35"/>
        <v>-16353.818694211668</v>
      </c>
    </row>
  </sheetData>
  <mergeCells count="1">
    <mergeCell ref="C1:F1"/>
  </mergeCells>
  <conditionalFormatting sqref="E14">
    <cfRule type="cellIs" dxfId="113" priority="43" operator="notEqual">
      <formula>"ANO"</formula>
    </cfRule>
  </conditionalFormatting>
  <conditionalFormatting sqref="E14">
    <cfRule type="cellIs" dxfId="112" priority="42" operator="equal">
      <formula>0</formula>
    </cfRule>
  </conditionalFormatting>
  <conditionalFormatting sqref="E14">
    <cfRule type="cellIs" dxfId="111" priority="41" operator="equal">
      <formula>"ANO"</formula>
    </cfRule>
  </conditionalFormatting>
  <conditionalFormatting sqref="E16">
    <cfRule type="cellIs" dxfId="110" priority="7" operator="notEqual">
      <formula>"ANO"</formula>
    </cfRule>
  </conditionalFormatting>
  <conditionalFormatting sqref="E16">
    <cfRule type="cellIs" dxfId="109" priority="6" operator="equal">
      <formula>0</formula>
    </cfRule>
  </conditionalFormatting>
  <conditionalFormatting sqref="E15">
    <cfRule type="cellIs" dxfId="108" priority="16" operator="notEqual">
      <formula>"ANO"</formula>
    </cfRule>
  </conditionalFormatting>
  <conditionalFormatting sqref="E15">
    <cfRule type="cellIs" dxfId="107" priority="15" operator="equal">
      <formula>0</formula>
    </cfRule>
  </conditionalFormatting>
  <conditionalFormatting sqref="E15">
    <cfRule type="cellIs" dxfId="106" priority="14" operator="equal">
      <formula>"ANO"</formula>
    </cfRule>
  </conditionalFormatting>
  <conditionalFormatting sqref="E16">
    <cfRule type="cellIs" dxfId="105" priority="5" operator="equal">
      <formula>"ANO"</formula>
    </cfRule>
  </conditionalFormatting>
  <conditionalFormatting sqref="E17">
    <cfRule type="cellIs" dxfId="104" priority="4" operator="notEqual">
      <formula>"ANO"</formula>
    </cfRule>
  </conditionalFormatting>
  <conditionalFormatting sqref="E17">
    <cfRule type="cellIs" dxfId="103" priority="3" operator="equal">
      <formula>0</formula>
    </cfRule>
  </conditionalFormatting>
  <conditionalFormatting sqref="E17">
    <cfRule type="cellIs" dxfId="102" priority="2" operator="equal">
      <formula>"ANO"</formula>
    </cfRule>
  </conditionalFormatting>
  <conditionalFormatting sqref="F14:F17">
    <cfRule type="cellIs" dxfId="101" priority="1" operator="lessThan">
      <formula>0</formula>
    </cfRule>
  </conditionalFormatting>
  <dataValidations disablePrompts="1" count="1">
    <dataValidation type="list" allowBlank="1" showInputMessage="1" showErrorMessage="1" sqref="C10" xr:uid="{00000000-0002-0000-0300-000000000000}">
      <formula1>"0,1,2,3,4,5,6,7,8,9,10,11,12"</formula1>
    </dataValidation>
  </dataValidations>
  <pageMargins left="0.7" right="0.7" top="0.78740157499999996" bottom="0.78740157499999996" header="0.3" footer="0.3"/>
  <pageSetup paperSize="9" orientation="portrait" r:id="rId1"/>
  <headerFooter>
    <oddFooter>&amp;C&amp;1#&amp;"Calibri"&amp;9&amp;K000000 C2 - CONFIDENTIAL</oddFooter>
  </headerFooter>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List4">
    <tabColor rgb="FF009ED6"/>
  </sheetPr>
  <dimension ref="A1:AL546"/>
  <sheetViews>
    <sheetView showGridLines="0" showRowColHeaders="0" zoomScale="85" zoomScaleNormal="85" workbookViewId="0">
      <selection activeCell="C3" sqref="C3"/>
    </sheetView>
  </sheetViews>
  <sheetFormatPr defaultColWidth="0" defaultRowHeight="14.4" zeroHeight="1" x14ac:dyDescent="0.3"/>
  <cols>
    <col min="1" max="1" width="34.5546875" style="1" customWidth="1"/>
    <col min="2" max="2" width="1.6640625" style="1" customWidth="1"/>
    <col min="3" max="3" width="23" style="2" customWidth="1"/>
    <col min="4" max="4" width="14.5546875" style="78" customWidth="1"/>
    <col min="5" max="5" width="1.44140625" style="78" customWidth="1"/>
    <col min="6" max="6" width="8.6640625" style="45" customWidth="1"/>
    <col min="7" max="7" width="15.88671875" style="78" customWidth="1"/>
    <col min="8" max="8" width="29.33203125" style="2" customWidth="1"/>
    <col min="9" max="9" width="3.44140625" style="62" hidden="1" customWidth="1"/>
    <col min="10" max="10" width="13.6640625" style="61" hidden="1" customWidth="1"/>
    <col min="11" max="11" width="12.44140625" style="61" hidden="1" customWidth="1"/>
    <col min="12" max="12" width="14.109375" style="61" hidden="1" customWidth="1"/>
    <col min="13" max="13" width="9.109375" style="61" hidden="1" customWidth="1"/>
    <col min="14" max="14" width="7.44140625" style="61" hidden="1" customWidth="1"/>
    <col min="15" max="15" width="20.5546875" style="61" hidden="1" customWidth="1"/>
    <col min="16" max="16" width="18.33203125" style="61" hidden="1" customWidth="1"/>
    <col min="17" max="18" width="11.6640625" style="61" hidden="1" customWidth="1"/>
    <col min="19" max="19" width="11.44140625" style="61" hidden="1" customWidth="1"/>
    <col min="20" max="21" width="9.109375" style="61" hidden="1" customWidth="1"/>
    <col min="22" max="22" width="9.109375" style="32" hidden="1" customWidth="1"/>
    <col min="23" max="23" width="20.88671875" style="32" hidden="1" customWidth="1"/>
    <col min="24" max="26" width="12.44140625" style="32" hidden="1" customWidth="1"/>
    <col min="27" max="27" width="16.33203125" style="32" hidden="1" customWidth="1"/>
    <col min="28" max="29" width="9.109375" hidden="1" customWidth="1"/>
    <col min="30" max="30" width="21.33203125" hidden="1" customWidth="1"/>
    <col min="31" max="31" width="15.88671875" hidden="1" customWidth="1"/>
    <col min="32" max="32" width="12.44140625" style="32" hidden="1" customWidth="1"/>
    <col min="33" max="33" width="10.5546875" hidden="1" customWidth="1"/>
    <col min="34" max="34" width="9.109375" hidden="1" customWidth="1"/>
    <col min="35" max="35" width="13.44140625" hidden="1" customWidth="1"/>
    <col min="36" max="16384" width="9.109375" hidden="1"/>
  </cols>
  <sheetData>
    <row r="1" spans="1:38" ht="15.6" x14ac:dyDescent="0.3">
      <c r="A1" s="159" t="s">
        <v>59</v>
      </c>
      <c r="B1" s="159"/>
      <c r="C1" s="159"/>
      <c r="D1" s="159"/>
      <c r="E1" s="159"/>
      <c r="F1" s="159"/>
      <c r="G1" s="2"/>
      <c r="V1" s="60" t="s">
        <v>36</v>
      </c>
      <c r="W1" s="60" t="s">
        <v>37</v>
      </c>
      <c r="X1" s="60" t="s">
        <v>38</v>
      </c>
      <c r="Y1" s="60" t="s">
        <v>39</v>
      </c>
      <c r="Z1" s="60" t="s">
        <v>40</v>
      </c>
      <c r="AA1" s="60" t="s">
        <v>41</v>
      </c>
      <c r="AB1" s="2"/>
      <c r="AC1" s="2"/>
      <c r="AD1" s="60" t="s">
        <v>60</v>
      </c>
      <c r="AE1" s="60" t="s">
        <v>37</v>
      </c>
      <c r="AF1" s="60" t="s">
        <v>38</v>
      </c>
      <c r="AG1" s="60" t="s">
        <v>39</v>
      </c>
      <c r="AH1" s="60" t="s">
        <v>40</v>
      </c>
      <c r="AI1" s="60" t="s">
        <v>41</v>
      </c>
      <c r="AJ1" s="2"/>
      <c r="AK1" s="2"/>
      <c r="AL1" s="2"/>
    </row>
    <row r="2" spans="1:38" x14ac:dyDescent="0.3">
      <c r="E2" s="79"/>
      <c r="V2" s="62">
        <v>0</v>
      </c>
      <c r="W2" s="63">
        <f>C6</f>
        <v>4000000</v>
      </c>
      <c r="X2" s="63">
        <f t="shared" ref="X2:X66" si="0">$C$7</f>
        <v>14574</v>
      </c>
      <c r="Y2" s="63">
        <f>X2-Z2</f>
        <v>8274</v>
      </c>
      <c r="Z2" s="63">
        <f>W2*$C$14/12</f>
        <v>6300</v>
      </c>
      <c r="AA2" s="63">
        <f>W2-Y2</f>
        <v>3991726</v>
      </c>
      <c r="AB2" s="62"/>
      <c r="AC2" s="62"/>
      <c r="AD2" s="62" t="b">
        <f t="shared" ref="AD2:AD17" si="1">V2&gt;$C$13*12</f>
        <v>0</v>
      </c>
      <c r="AE2" s="63">
        <f>W2</f>
        <v>4000000</v>
      </c>
      <c r="AF2" s="63">
        <f t="shared" ref="AF2:AF17" si="2">IF(AD2,$C$7+$C$20,$C$7)</f>
        <v>14574</v>
      </c>
      <c r="AG2" s="63">
        <f>AF2-AH2</f>
        <v>8274</v>
      </c>
      <c r="AH2" s="62">
        <f t="shared" ref="AH2:AH17" si="3">AE2*($C$14+IF(V2&gt;12*$C$13,0.02,0))/12</f>
        <v>6300</v>
      </c>
      <c r="AI2" s="63">
        <f>AE2-AG2</f>
        <v>3991726</v>
      </c>
      <c r="AJ2" s="2"/>
      <c r="AK2" s="2"/>
      <c r="AL2" s="2"/>
    </row>
    <row r="3" spans="1:38" s="1" customFormat="1" x14ac:dyDescent="0.3">
      <c r="B3" s="36" t="s">
        <v>29</v>
      </c>
      <c r="C3" s="13" t="s">
        <v>131</v>
      </c>
      <c r="D3" s="78"/>
      <c r="E3" s="45" t="str">
        <f>IF(LEN(TRIM(C3))&gt;0,"","X")</f>
        <v/>
      </c>
      <c r="F3" s="9" t="s">
        <v>61</v>
      </c>
      <c r="G3" s="78"/>
      <c r="I3" s="61"/>
      <c r="J3" s="61"/>
      <c r="K3" s="95" t="s">
        <v>62</v>
      </c>
      <c r="M3" s="94">
        <f>$C$7-$C$6*$C$14/12</f>
        <v>8274</v>
      </c>
      <c r="N3" s="61"/>
      <c r="O3" s="61"/>
      <c r="P3" s="61"/>
      <c r="Q3" s="61"/>
      <c r="R3" s="61"/>
      <c r="S3" s="61"/>
      <c r="T3" s="61"/>
      <c r="U3" s="61"/>
      <c r="V3" s="62">
        <v>1</v>
      </c>
      <c r="W3" s="63">
        <f>AA2</f>
        <v>3991726</v>
      </c>
      <c r="X3" s="63">
        <f t="shared" si="0"/>
        <v>14574</v>
      </c>
      <c r="Y3" s="63">
        <f>X3-Z3</f>
        <v>8287.0315499999997</v>
      </c>
      <c r="Z3" s="63">
        <f t="shared" ref="Z3:Z17" si="4">W3*$C$14/12</f>
        <v>6286.9684500000003</v>
      </c>
      <c r="AA3" s="63">
        <f>W3-Y3</f>
        <v>3983438.96845</v>
      </c>
      <c r="AB3" s="62"/>
      <c r="AC3" s="62"/>
      <c r="AD3" s="62" t="b">
        <f t="shared" si="1"/>
        <v>0</v>
      </c>
      <c r="AE3" s="63">
        <f>AI2</f>
        <v>3991726</v>
      </c>
      <c r="AF3" s="63">
        <f t="shared" si="2"/>
        <v>14574</v>
      </c>
      <c r="AG3" s="63">
        <f t="shared" ref="AG3:AG67" si="5">AF3-AH3</f>
        <v>8287.0315499999997</v>
      </c>
      <c r="AH3" s="62">
        <f t="shared" si="3"/>
        <v>6286.9684500000003</v>
      </c>
      <c r="AI3" s="63">
        <f t="shared" ref="AI3:AI67" si="6">AE3-AG3</f>
        <v>3983438.96845</v>
      </c>
    </row>
    <row r="4" spans="1:38" s="1" customFormat="1" x14ac:dyDescent="0.3">
      <c r="B4" s="36" t="s">
        <v>63</v>
      </c>
      <c r="C4" s="99">
        <v>3303303303</v>
      </c>
      <c r="D4" s="78"/>
      <c r="E4" s="45" t="str">
        <f>IF(LEN(TRIM(C4))&gt;0,"","X")</f>
        <v/>
      </c>
      <c r="F4" s="9" t="s">
        <v>64</v>
      </c>
      <c r="G4" s="78"/>
      <c r="I4" s="61"/>
      <c r="J4" s="61"/>
      <c r="K4" s="95" t="s">
        <v>40</v>
      </c>
      <c r="M4" s="94">
        <f>C7-M3</f>
        <v>6300</v>
      </c>
      <c r="N4" s="61"/>
      <c r="O4" s="61"/>
      <c r="P4" s="61"/>
      <c r="Q4" s="111"/>
      <c r="R4" s="61"/>
      <c r="S4" s="61"/>
      <c r="T4" s="61"/>
      <c r="U4" s="61"/>
      <c r="V4" s="62">
        <v>2</v>
      </c>
      <c r="W4" s="63">
        <f t="shared" ref="W4:W13" si="7">AA3</f>
        <v>3983438.96845</v>
      </c>
      <c r="X4" s="63">
        <f t="shared" si="0"/>
        <v>14574</v>
      </c>
      <c r="Y4" s="63">
        <f t="shared" ref="Y4:Y68" si="8">X4-Z4</f>
        <v>8300.0836246912513</v>
      </c>
      <c r="Z4" s="63">
        <f t="shared" si="4"/>
        <v>6273.9163753087496</v>
      </c>
      <c r="AA4" s="63">
        <f t="shared" ref="AA4:AA13" si="9">W4-Y4</f>
        <v>3975138.8848253088</v>
      </c>
      <c r="AB4" s="62"/>
      <c r="AC4" s="62"/>
      <c r="AD4" s="62" t="b">
        <f t="shared" si="1"/>
        <v>0</v>
      </c>
      <c r="AE4" s="63">
        <f t="shared" ref="AE4:AE68" si="10">AI3</f>
        <v>3983438.96845</v>
      </c>
      <c r="AF4" s="63">
        <f t="shared" si="2"/>
        <v>14574</v>
      </c>
      <c r="AG4" s="63">
        <f t="shared" si="5"/>
        <v>8300.0836246912513</v>
      </c>
      <c r="AH4" s="62">
        <f t="shared" si="3"/>
        <v>6273.9163753087496</v>
      </c>
      <c r="AI4" s="63">
        <f t="shared" si="6"/>
        <v>3975138.8848253088</v>
      </c>
    </row>
    <row r="5" spans="1:38" s="1" customFormat="1" x14ac:dyDescent="0.3">
      <c r="D5" s="78"/>
      <c r="E5" s="88"/>
      <c r="F5" s="43"/>
      <c r="G5" s="78"/>
      <c r="I5" s="61"/>
      <c r="J5" s="61"/>
      <c r="K5" s="95" t="s">
        <v>65</v>
      </c>
      <c r="M5" s="94">
        <f>IF(C15="ANO",0.01,0.02)</f>
        <v>0.02</v>
      </c>
      <c r="N5" s="61"/>
      <c r="O5" s="61"/>
      <c r="P5" s="61"/>
      <c r="Q5" s="61"/>
      <c r="R5" s="61"/>
      <c r="S5" s="61"/>
      <c r="T5" s="61"/>
      <c r="U5" s="158" t="s">
        <v>184</v>
      </c>
      <c r="V5" s="62">
        <v>3</v>
      </c>
      <c r="W5" s="63">
        <f t="shared" si="7"/>
        <v>3975138.8848253088</v>
      </c>
      <c r="X5" s="63">
        <f t="shared" si="0"/>
        <v>14574</v>
      </c>
      <c r="Y5" s="63">
        <f t="shared" si="8"/>
        <v>8313.1562564001397</v>
      </c>
      <c r="Z5" s="63">
        <f t="shared" si="4"/>
        <v>6260.8437435998612</v>
      </c>
      <c r="AA5" s="63">
        <f t="shared" si="9"/>
        <v>3966825.7285689088</v>
      </c>
      <c r="AB5" s="62"/>
      <c r="AC5" s="62"/>
      <c r="AD5" s="62" t="b">
        <f t="shared" si="1"/>
        <v>0</v>
      </c>
      <c r="AE5" s="63">
        <f t="shared" si="10"/>
        <v>3975138.8848253088</v>
      </c>
      <c r="AF5" s="63">
        <f t="shared" si="2"/>
        <v>14574</v>
      </c>
      <c r="AG5" s="63">
        <f t="shared" si="5"/>
        <v>8313.1562564001397</v>
      </c>
      <c r="AH5" s="62">
        <f t="shared" si="3"/>
        <v>6260.8437435998612</v>
      </c>
      <c r="AI5" s="63">
        <f t="shared" si="6"/>
        <v>3966825.7285689088</v>
      </c>
    </row>
    <row r="6" spans="1:38" s="1" customFormat="1" x14ac:dyDescent="0.3">
      <c r="A6" s="101" t="s">
        <v>66</v>
      </c>
      <c r="B6" s="101"/>
      <c r="C6" s="100">
        <v>4000000</v>
      </c>
      <c r="D6" s="78"/>
      <c r="E6" s="45"/>
      <c r="F6" s="9"/>
      <c r="G6" s="80" t="s">
        <v>15</v>
      </c>
      <c r="I6" s="61"/>
      <c r="J6" s="61"/>
      <c r="K6" s="61"/>
      <c r="L6" s="61"/>
      <c r="M6" s="61"/>
      <c r="N6" s="61"/>
      <c r="O6" s="101" t="s">
        <v>43</v>
      </c>
      <c r="P6" s="101"/>
      <c r="Q6" s="94">
        <v>4454.7</v>
      </c>
      <c r="S6" s="78" t="str">
        <f>IF(TRUE,"",IF(OR(LEN(TRIM(Q6))=0,R8&lt;&gt;""),"X",""))</f>
        <v/>
      </c>
      <c r="T6" s="9" t="s">
        <v>69</v>
      </c>
      <c r="U6" s="80" t="s">
        <v>15</v>
      </c>
      <c r="V6" s="62">
        <v>4</v>
      </c>
      <c r="W6" s="63">
        <f t="shared" si="7"/>
        <v>3966825.7285689088</v>
      </c>
      <c r="X6" s="63">
        <f t="shared" si="0"/>
        <v>14574</v>
      </c>
      <c r="Y6" s="63">
        <f t="shared" si="8"/>
        <v>8326.2494775039704</v>
      </c>
      <c r="Z6" s="63">
        <f t="shared" si="4"/>
        <v>6247.7505224960305</v>
      </c>
      <c r="AA6" s="63">
        <f t="shared" si="9"/>
        <v>3958499.4790914049</v>
      </c>
      <c r="AB6" s="62"/>
      <c r="AC6" s="62"/>
      <c r="AD6" s="62" t="b">
        <f t="shared" si="1"/>
        <v>0</v>
      </c>
      <c r="AE6" s="63">
        <f t="shared" si="10"/>
        <v>3966825.7285689088</v>
      </c>
      <c r="AF6" s="63">
        <f t="shared" si="2"/>
        <v>14574</v>
      </c>
      <c r="AG6" s="63">
        <f t="shared" si="5"/>
        <v>8326.2494775039704</v>
      </c>
      <c r="AH6" s="62">
        <f t="shared" si="3"/>
        <v>6247.7505224960305</v>
      </c>
      <c r="AI6" s="63">
        <f t="shared" si="6"/>
        <v>3958499.4790914049</v>
      </c>
    </row>
    <row r="7" spans="1:38" s="1" customFormat="1" x14ac:dyDescent="0.3">
      <c r="A7" s="101"/>
      <c r="B7" s="101" t="s">
        <v>182</v>
      </c>
      <c r="C7" s="14">
        <v>14574</v>
      </c>
      <c r="D7" s="78"/>
      <c r="E7" s="78" t="str">
        <f>IF(J13&gt;Parametry!$B$15*12,"X","")</f>
        <v/>
      </c>
      <c r="F7" s="9" t="s">
        <v>67</v>
      </c>
      <c r="G7" s="78"/>
      <c r="I7" s="61"/>
      <c r="J7" s="93">
        <v>200</v>
      </c>
      <c r="K7" s="61"/>
      <c r="L7" s="61"/>
      <c r="M7" s="61"/>
      <c r="N7" s="61"/>
      <c r="O7" s="61"/>
      <c r="P7" s="61"/>
      <c r="Q7" s="61"/>
      <c r="R7" s="81" t="str">
        <f>"  měsíc"&amp;IF(AND(C11&gt;=2,C11&lt;=4),"e",IF(OR(C11=0,C11&gt;=5),"ů",""))</f>
        <v xml:space="preserve">  měsíců</v>
      </c>
      <c r="S7" s="89"/>
      <c r="T7" s="91" t="s">
        <v>70</v>
      </c>
      <c r="U7" s="82"/>
      <c r="V7" s="62">
        <v>5</v>
      </c>
      <c r="W7" s="63">
        <f t="shared" si="7"/>
        <v>3958499.4790914049</v>
      </c>
      <c r="X7" s="63">
        <f t="shared" si="0"/>
        <v>14574</v>
      </c>
      <c r="Y7" s="63">
        <f t="shared" si="8"/>
        <v>8339.3633204310354</v>
      </c>
      <c r="Z7" s="63">
        <f t="shared" si="4"/>
        <v>6234.6366795689637</v>
      </c>
      <c r="AA7" s="63">
        <f t="shared" si="9"/>
        <v>3950160.1157709737</v>
      </c>
      <c r="AB7" s="62"/>
      <c r="AC7" s="62"/>
      <c r="AD7" s="62" t="b">
        <f t="shared" si="1"/>
        <v>0</v>
      </c>
      <c r="AE7" s="63">
        <f t="shared" si="10"/>
        <v>3958499.4790914049</v>
      </c>
      <c r="AF7" s="63">
        <f t="shared" si="2"/>
        <v>14574</v>
      </c>
      <c r="AG7" s="63">
        <f t="shared" si="5"/>
        <v>8339.3633204310354</v>
      </c>
      <c r="AH7" s="62">
        <f t="shared" si="3"/>
        <v>6234.6366795689637</v>
      </c>
      <c r="AI7" s="63">
        <f t="shared" si="6"/>
        <v>3950160.1157709737</v>
      </c>
    </row>
    <row r="8" spans="1:38" s="1" customFormat="1" x14ac:dyDescent="0.3">
      <c r="D8" s="78"/>
      <c r="E8" s="78"/>
      <c r="F8" s="9"/>
      <c r="G8" s="78"/>
      <c r="I8" s="61"/>
      <c r="J8" s="154">
        <f>FLOOR(NPER(C14/12,-C7,C6,0,0),1)</f>
        <v>359</v>
      </c>
      <c r="K8" s="61"/>
      <c r="L8" s="61"/>
      <c r="M8" s="61"/>
      <c r="N8" s="61"/>
      <c r="O8" s="61"/>
      <c r="P8" s="61"/>
      <c r="Q8" s="61"/>
      <c r="R8" s="84" t="str">
        <f>IF(TRUE,"",IF(Q6&lt;Min_Rezerva,"Rezerva je příliš nízká",""))</f>
        <v/>
      </c>
      <c r="S8" s="90"/>
      <c r="T8" s="44"/>
      <c r="U8" s="83"/>
      <c r="V8" s="62">
        <v>6</v>
      </c>
      <c r="W8" s="63">
        <f t="shared" si="7"/>
        <v>3950160.1157709737</v>
      </c>
      <c r="X8" s="63">
        <f t="shared" si="0"/>
        <v>14574</v>
      </c>
      <c r="Y8" s="63">
        <f t="shared" si="8"/>
        <v>8352.4978176607146</v>
      </c>
      <c r="Z8" s="63">
        <f t="shared" si="4"/>
        <v>6221.5021823392844</v>
      </c>
      <c r="AA8" s="63">
        <f t="shared" si="9"/>
        <v>3941807.617953313</v>
      </c>
      <c r="AB8" s="62"/>
      <c r="AC8" s="62"/>
      <c r="AD8" s="62" t="b">
        <f t="shared" si="1"/>
        <v>0</v>
      </c>
      <c r="AE8" s="63">
        <f t="shared" si="10"/>
        <v>3950160.1157709737</v>
      </c>
      <c r="AF8" s="63">
        <f t="shared" si="2"/>
        <v>14574</v>
      </c>
      <c r="AG8" s="63">
        <f t="shared" si="5"/>
        <v>8352.4978176607146</v>
      </c>
      <c r="AH8" s="62">
        <f t="shared" si="3"/>
        <v>6221.5021823392844</v>
      </c>
      <c r="AI8" s="63">
        <f t="shared" si="6"/>
        <v>3941807.617953313</v>
      </c>
    </row>
    <row r="9" spans="1:38" s="1" customFormat="1" x14ac:dyDescent="0.3">
      <c r="A9" s="101" t="s">
        <v>42</v>
      </c>
      <c r="B9" s="101"/>
      <c r="C9" s="100">
        <v>16135</v>
      </c>
      <c r="D9" s="78"/>
      <c r="E9" s="78" t="str">
        <f>IF(OR(LEN(TRIM(C9))=0),"X","")</f>
        <v/>
      </c>
      <c r="F9" s="9" t="s">
        <v>68</v>
      </c>
      <c r="G9" s="78"/>
      <c r="I9" s="61"/>
      <c r="J9" s="61">
        <f>IFERROR(ROUND(-LN(1-$C$6*$C$14/(12*$C$7))/LN(1+$C$14/12),0),12*999)</f>
        <v>360</v>
      </c>
      <c r="K9" s="61"/>
      <c r="L9" s="61"/>
      <c r="M9" s="61"/>
      <c r="N9" s="61"/>
      <c r="O9" s="156" t="s">
        <v>80</v>
      </c>
      <c r="P9" s="157"/>
      <c r="Q9" s="17">
        <f>IF(Q6&gt;=Min_Rezerva,C9,C9-(Min_Rezerva-Q6))</f>
        <v>16135</v>
      </c>
      <c r="R9" s="61"/>
      <c r="S9" s="61"/>
      <c r="T9" s="61"/>
      <c r="U9" s="61"/>
      <c r="V9" s="62">
        <v>7</v>
      </c>
      <c r="W9" s="63">
        <f t="shared" si="7"/>
        <v>3941807.617953313</v>
      </c>
      <c r="X9" s="63">
        <f t="shared" si="0"/>
        <v>14574</v>
      </c>
      <c r="Y9" s="63">
        <f t="shared" si="8"/>
        <v>8365.6530017235309</v>
      </c>
      <c r="Z9" s="63">
        <f t="shared" si="4"/>
        <v>6208.3469982764682</v>
      </c>
      <c r="AA9" s="63">
        <f t="shared" si="9"/>
        <v>3933441.9649515897</v>
      </c>
      <c r="AB9" s="62"/>
      <c r="AC9" s="62"/>
      <c r="AD9" s="62" t="b">
        <f t="shared" si="1"/>
        <v>0</v>
      </c>
      <c r="AE9" s="63">
        <f t="shared" si="10"/>
        <v>3941807.617953313</v>
      </c>
      <c r="AF9" s="63">
        <f t="shared" si="2"/>
        <v>14574</v>
      </c>
      <c r="AG9" s="63">
        <f t="shared" si="5"/>
        <v>8365.6530017235309</v>
      </c>
      <c r="AH9" s="62">
        <f t="shared" si="3"/>
        <v>6208.3469982764682</v>
      </c>
      <c r="AI9" s="63">
        <f t="shared" si="6"/>
        <v>3933441.9649515897</v>
      </c>
    </row>
    <row r="10" spans="1:38" s="1" customFormat="1" x14ac:dyDescent="0.3">
      <c r="I10" s="61"/>
      <c r="J10" s="61"/>
      <c r="K10" s="61"/>
      <c r="L10" s="61"/>
      <c r="M10" s="61"/>
      <c r="N10" s="61"/>
      <c r="O10" s="61"/>
      <c r="P10" s="61"/>
      <c r="Q10" s="61"/>
      <c r="R10" s="61"/>
      <c r="S10" s="61"/>
      <c r="T10" s="61"/>
      <c r="U10" s="61"/>
      <c r="V10" s="62">
        <v>8</v>
      </c>
      <c r="W10" s="63">
        <f t="shared" si="7"/>
        <v>3933441.9649515897</v>
      </c>
      <c r="X10" s="63">
        <f t="shared" si="0"/>
        <v>14574</v>
      </c>
      <c r="Y10" s="63">
        <f t="shared" si="8"/>
        <v>8378.8289052012478</v>
      </c>
      <c r="Z10" s="63">
        <f t="shared" si="4"/>
        <v>6195.1710947987531</v>
      </c>
      <c r="AA10" s="63">
        <f t="shared" si="9"/>
        <v>3925063.1360463887</v>
      </c>
      <c r="AB10" s="62"/>
      <c r="AC10" s="62"/>
      <c r="AD10" s="62" t="b">
        <f t="shared" si="1"/>
        <v>0</v>
      </c>
      <c r="AE10" s="63">
        <f t="shared" si="10"/>
        <v>3933441.9649515897</v>
      </c>
      <c r="AF10" s="63">
        <f t="shared" si="2"/>
        <v>14574</v>
      </c>
      <c r="AG10" s="63">
        <f t="shared" si="5"/>
        <v>8378.8289052012478</v>
      </c>
      <c r="AH10" s="62">
        <f t="shared" si="3"/>
        <v>6195.1710947987531</v>
      </c>
      <c r="AI10" s="63">
        <f t="shared" si="6"/>
        <v>3925063.1360463887</v>
      </c>
    </row>
    <row r="11" spans="1:38" s="1" customFormat="1" hidden="1" x14ac:dyDescent="0.3">
      <c r="A11" s="76" t="s">
        <v>44</v>
      </c>
      <c r="B11" s="76"/>
      <c r="C11" s="77">
        <v>0</v>
      </c>
      <c r="H11" s="86" t="s">
        <v>71</v>
      </c>
      <c r="I11" s="61"/>
      <c r="J11" s="61"/>
      <c r="K11" s="61"/>
      <c r="L11" s="61"/>
      <c r="M11" s="61"/>
      <c r="N11" s="61"/>
      <c r="O11" s="61"/>
      <c r="P11" s="61"/>
      <c r="Q11" s="61"/>
      <c r="R11" s="61"/>
      <c r="S11" s="61"/>
      <c r="T11" s="61"/>
      <c r="U11" s="61"/>
      <c r="V11" s="62">
        <v>9</v>
      </c>
      <c r="W11" s="63">
        <f t="shared" si="7"/>
        <v>3925063.1360463887</v>
      </c>
      <c r="X11" s="63">
        <f t="shared" si="0"/>
        <v>14574</v>
      </c>
      <c r="Y11" s="63">
        <f t="shared" si="8"/>
        <v>8392.0255607269391</v>
      </c>
      <c r="Z11" s="63">
        <f t="shared" si="4"/>
        <v>6181.9744392730618</v>
      </c>
      <c r="AA11" s="63">
        <f t="shared" si="9"/>
        <v>3916671.1104856618</v>
      </c>
      <c r="AB11" s="62"/>
      <c r="AC11" s="62"/>
      <c r="AD11" s="62" t="b">
        <f t="shared" si="1"/>
        <v>0</v>
      </c>
      <c r="AE11" s="63">
        <f t="shared" si="10"/>
        <v>3925063.1360463887</v>
      </c>
      <c r="AF11" s="63">
        <f t="shared" si="2"/>
        <v>14574</v>
      </c>
      <c r="AG11" s="63">
        <f t="shared" si="5"/>
        <v>8392.0255607269391</v>
      </c>
      <c r="AH11" s="62">
        <f t="shared" si="3"/>
        <v>6181.9744392730618</v>
      </c>
      <c r="AI11" s="63">
        <f t="shared" si="6"/>
        <v>3916671.1104856618</v>
      </c>
    </row>
    <row r="12" spans="1:38" s="61" customFormat="1" ht="21" customHeight="1" x14ac:dyDescent="0.3">
      <c r="A12" s="101"/>
      <c r="B12" s="101"/>
      <c r="C12" s="101"/>
      <c r="D12" s="1"/>
      <c r="E12" s="1"/>
      <c r="F12" s="1"/>
      <c r="G12" s="1"/>
      <c r="H12" s="1"/>
      <c r="J12" s="74" t="s">
        <v>72</v>
      </c>
      <c r="K12" s="75" t="s">
        <v>50</v>
      </c>
      <c r="L12" s="75" t="s">
        <v>51</v>
      </c>
      <c r="M12" s="75" t="s">
        <v>52</v>
      </c>
      <c r="N12" s="75" t="s">
        <v>53</v>
      </c>
      <c r="O12" s="75" t="s">
        <v>73</v>
      </c>
      <c r="P12" s="75" t="s">
        <v>74</v>
      </c>
      <c r="Q12" s="75" t="s">
        <v>56</v>
      </c>
      <c r="R12" s="75" t="s">
        <v>75</v>
      </c>
      <c r="S12" s="75" t="s">
        <v>58</v>
      </c>
      <c r="V12" s="62">
        <v>10</v>
      </c>
      <c r="W12" s="63">
        <f t="shared" si="7"/>
        <v>3916671.1104856618</v>
      </c>
      <c r="X12" s="63">
        <f t="shared" si="0"/>
        <v>14574</v>
      </c>
      <c r="Y12" s="63">
        <f t="shared" si="8"/>
        <v>8405.2430009850832</v>
      </c>
      <c r="Z12" s="63">
        <f t="shared" si="4"/>
        <v>6168.7569990149168</v>
      </c>
      <c r="AA12" s="63">
        <f t="shared" si="9"/>
        <v>3908265.8674846767</v>
      </c>
      <c r="AB12" s="62"/>
      <c r="AC12" s="62"/>
      <c r="AD12" s="62" t="b">
        <f t="shared" si="1"/>
        <v>0</v>
      </c>
      <c r="AE12" s="63">
        <f t="shared" si="10"/>
        <v>3916671.1104856618</v>
      </c>
      <c r="AF12" s="63">
        <f t="shared" si="2"/>
        <v>14574</v>
      </c>
      <c r="AG12" s="63">
        <f t="shared" si="5"/>
        <v>8405.2430009850832</v>
      </c>
      <c r="AH12" s="62">
        <f t="shared" si="3"/>
        <v>6168.7569990149168</v>
      </c>
      <c r="AI12" s="63">
        <f t="shared" si="6"/>
        <v>3908265.8674846767</v>
      </c>
      <c r="AJ12" s="1"/>
      <c r="AK12" s="1"/>
      <c r="AL12" s="1"/>
    </row>
    <row r="13" spans="1:38" s="61" customFormat="1" ht="18" customHeight="1" x14ac:dyDescent="0.3">
      <c r="A13" s="28" t="s">
        <v>76</v>
      </c>
      <c r="B13" s="1"/>
      <c r="C13" s="42">
        <v>10</v>
      </c>
      <c r="D13" s="78"/>
      <c r="E13" s="78" t="str">
        <f>IF(12*C13&gt;J13,"X","")</f>
        <v/>
      </c>
      <c r="F13" s="44" t="s">
        <v>77</v>
      </c>
      <c r="G13" s="83"/>
      <c r="H13" s="1"/>
      <c r="I13" s="61">
        <v>3</v>
      </c>
      <c r="J13" s="64">
        <f>$C$16</f>
        <v>360</v>
      </c>
      <c r="K13" s="65">
        <f>$C$7-$C$6*$C$14/12</f>
        <v>8274</v>
      </c>
      <c r="L13" s="65">
        <f>K13*(12*I13-$C$11)</f>
        <v>297864</v>
      </c>
      <c r="M13" s="65">
        <v>2000</v>
      </c>
      <c r="N13" s="64">
        <f>-I13*12*25-600</f>
        <v>-1500</v>
      </c>
      <c r="O13" s="65">
        <f>$C$6-(L13+M13+N13)</f>
        <v>3701636</v>
      </c>
      <c r="P13" s="65">
        <f>VLOOKUP(I13*12-$C$11,V:W,2,0)</f>
        <v>3693777.6536671002</v>
      </c>
      <c r="Q13" s="65">
        <f>((P13*($Q$23))/12)/(1-(1+($Q$23)/12)^(-(J13-12*I13)))</f>
        <v>18433.657135290716</v>
      </c>
      <c r="R13" s="65">
        <f>MAX(0,Q13-$C$7)</f>
        <v>3859.6571352907158</v>
      </c>
      <c r="S13" s="65">
        <f>Navyseni*O13/12</f>
        <v>6169.3933333333334</v>
      </c>
      <c r="V13" s="62">
        <v>11</v>
      </c>
      <c r="W13" s="63">
        <f t="shared" si="7"/>
        <v>3908265.8674846767</v>
      </c>
      <c r="X13" s="63">
        <f t="shared" si="0"/>
        <v>14574</v>
      </c>
      <c r="Y13" s="63">
        <f t="shared" si="8"/>
        <v>8418.4812587116357</v>
      </c>
      <c r="Z13" s="63">
        <f t="shared" si="4"/>
        <v>6155.5187412883652</v>
      </c>
      <c r="AA13" s="63">
        <f t="shared" si="9"/>
        <v>3899847.3862259649</v>
      </c>
      <c r="AB13" s="62"/>
      <c r="AC13" s="62"/>
      <c r="AD13" s="62" t="b">
        <f t="shared" si="1"/>
        <v>0</v>
      </c>
      <c r="AE13" s="63">
        <f t="shared" si="10"/>
        <v>3908265.8674846767</v>
      </c>
      <c r="AF13" s="63">
        <f t="shared" si="2"/>
        <v>14574</v>
      </c>
      <c r="AG13" s="63">
        <f t="shared" si="5"/>
        <v>8418.4812587116357</v>
      </c>
      <c r="AH13" s="62">
        <f t="shared" si="3"/>
        <v>6155.5187412883652</v>
      </c>
      <c r="AI13" s="63">
        <f t="shared" si="6"/>
        <v>3899847.3862259649</v>
      </c>
      <c r="AJ13" s="1"/>
      <c r="AK13" s="1"/>
      <c r="AL13" s="1"/>
    </row>
    <row r="14" spans="1:38" s="1" customFormat="1" ht="16.5" customHeight="1" x14ac:dyDescent="0.3">
      <c r="A14" s="30" t="s">
        <v>78</v>
      </c>
      <c r="C14" s="34">
        <v>1.89E-2</v>
      </c>
      <c r="D14" s="78"/>
      <c r="E14" s="45" t="str">
        <f>IF(OR(LEN(TRIM(C14))&gt;0,F14&lt;&gt;""),"","X")</f>
        <v/>
      </c>
      <c r="F14" s="44"/>
      <c r="G14" s="83"/>
      <c r="I14" s="61">
        <v>5</v>
      </c>
      <c r="J14" s="64">
        <f>$C$16</f>
        <v>360</v>
      </c>
      <c r="K14" s="65">
        <f>$C$7-$C$6*$C$14/12</f>
        <v>8274</v>
      </c>
      <c r="L14" s="65">
        <f>K14*(12*I14-$C$11)</f>
        <v>496440</v>
      </c>
      <c r="M14" s="65">
        <v>2000</v>
      </c>
      <c r="N14" s="64">
        <f>-I14*12*25-600</f>
        <v>-2100</v>
      </c>
      <c r="O14" s="65">
        <f>$C$6-(L14+M14+N14)</f>
        <v>3503660</v>
      </c>
      <c r="P14" s="65">
        <f>VLOOKUP(I14*12-$C$11,V:W,2,0)</f>
        <v>3479775.7559552067</v>
      </c>
      <c r="Q14" s="65">
        <f t="shared" ref="Q14:Q16" si="11">((P14*($Q$23))/12)/(1-(1+($Q$23)/12)^(-(J14-12*I14)))</f>
        <v>18156.847499618423</v>
      </c>
      <c r="R14" s="65">
        <f t="shared" ref="R14:R16" si="12">MAX(0,Q14-$C$7)</f>
        <v>3582.8474996184232</v>
      </c>
      <c r="S14" s="65">
        <f>Navyseni*O14/12</f>
        <v>5839.4333333333334</v>
      </c>
      <c r="T14" s="61"/>
      <c r="U14" s="61"/>
      <c r="V14" s="62">
        <v>12</v>
      </c>
      <c r="W14" s="63">
        <f>AA13</f>
        <v>3899847.3862259649</v>
      </c>
      <c r="X14" s="63">
        <f t="shared" si="0"/>
        <v>14574</v>
      </c>
      <c r="Y14" s="63">
        <f t="shared" si="8"/>
        <v>8431.7403666941063</v>
      </c>
      <c r="Z14" s="63">
        <f t="shared" si="4"/>
        <v>6142.2596333058946</v>
      </c>
      <c r="AA14" s="63">
        <f t="shared" ref="AA14:AA78" si="13">W14-Y14</f>
        <v>3891415.6458592708</v>
      </c>
      <c r="AB14" s="62"/>
      <c r="AC14" s="62"/>
      <c r="AD14" s="62" t="b">
        <f t="shared" si="1"/>
        <v>0</v>
      </c>
      <c r="AE14" s="63">
        <f t="shared" si="10"/>
        <v>3899847.3862259649</v>
      </c>
      <c r="AF14" s="63">
        <f t="shared" si="2"/>
        <v>14574</v>
      </c>
      <c r="AG14" s="63">
        <f t="shared" si="5"/>
        <v>8431.7403666941063</v>
      </c>
      <c r="AH14" s="62">
        <f t="shared" si="3"/>
        <v>6142.2596333058946</v>
      </c>
      <c r="AI14" s="63">
        <f t="shared" si="6"/>
        <v>3891415.6458592708</v>
      </c>
    </row>
    <row r="15" spans="1:38" s="1" customFormat="1" ht="16.5" customHeight="1" x14ac:dyDescent="0.3">
      <c r="A15" s="30" t="s">
        <v>79</v>
      </c>
      <c r="C15" s="34" t="s">
        <v>12</v>
      </c>
      <c r="D15" s="78"/>
      <c r="E15" s="45"/>
      <c r="F15" s="44"/>
      <c r="G15" s="80" t="s">
        <v>15</v>
      </c>
      <c r="I15" s="61">
        <v>8</v>
      </c>
      <c r="J15" s="64">
        <f>$C$16</f>
        <v>360</v>
      </c>
      <c r="K15" s="65">
        <f>$C$7-$C$6*$C$14/12</f>
        <v>8274</v>
      </c>
      <c r="L15" s="65">
        <f>K15*(12*I15-$C$11)</f>
        <v>794304</v>
      </c>
      <c r="M15" s="65">
        <v>2000</v>
      </c>
      <c r="N15" s="64">
        <f>-I15*12*25-600</f>
        <v>-3000</v>
      </c>
      <c r="O15" s="65">
        <f>$C$6-(L15+M15+N15)</f>
        <v>3206696</v>
      </c>
      <c r="P15" s="65">
        <f>VLOOKUP(I15*12-$C$11,V:W,2,0)</f>
        <v>3143228.98919769</v>
      </c>
      <c r="Q15" s="65">
        <f t="shared" si="11"/>
        <v>17736.923476726835</v>
      </c>
      <c r="R15" s="65">
        <f t="shared" si="12"/>
        <v>3162.9234767268354</v>
      </c>
      <c r="S15" s="65">
        <f>Navyseni*O15/12</f>
        <v>5344.4933333333329</v>
      </c>
      <c r="T15" s="61"/>
      <c r="U15" s="61"/>
      <c r="V15" s="62">
        <v>13</v>
      </c>
      <c r="W15" s="63">
        <f t="shared" ref="W15:W78" si="14">AA14</f>
        <v>3891415.6458592708</v>
      </c>
      <c r="X15" s="63">
        <f t="shared" si="0"/>
        <v>14574</v>
      </c>
      <c r="Y15" s="63">
        <f t="shared" si="8"/>
        <v>8445.0203577716493</v>
      </c>
      <c r="Z15" s="63">
        <f t="shared" si="4"/>
        <v>6128.9796422283516</v>
      </c>
      <c r="AA15" s="63">
        <f t="shared" si="13"/>
        <v>3882970.625501499</v>
      </c>
      <c r="AB15" s="62"/>
      <c r="AC15" s="62"/>
      <c r="AD15" s="62" t="b">
        <f t="shared" si="1"/>
        <v>0</v>
      </c>
      <c r="AE15" s="63">
        <f t="shared" si="10"/>
        <v>3891415.6458592708</v>
      </c>
      <c r="AF15" s="63">
        <f t="shared" si="2"/>
        <v>14574</v>
      </c>
      <c r="AG15" s="63">
        <f t="shared" si="5"/>
        <v>8445.0203577716493</v>
      </c>
      <c r="AH15" s="62">
        <f t="shared" si="3"/>
        <v>6128.9796422283516</v>
      </c>
      <c r="AI15" s="63">
        <f t="shared" si="6"/>
        <v>3882970.625501499</v>
      </c>
    </row>
    <row r="16" spans="1:38" s="1" customFormat="1" ht="16.5" customHeight="1" x14ac:dyDescent="0.3">
      <c r="A16" s="30" t="s">
        <v>183</v>
      </c>
      <c r="C16" s="13">
        <v>360</v>
      </c>
      <c r="D16" s="84" t="str">
        <f>IF(C16&gt;Parametry!$B$23,"VYCHÁZÍ DLOUHÁ SPLATNOST !!",IF(C16&lt;24,"VYCHÁZÍ KRÁTKÁ SPLATNOST",""))</f>
        <v/>
      </c>
      <c r="E16" s="84" t="str">
        <f>IF(OR(O36&lt;&gt;"",D16&lt;&gt;""),"ZKONTROLUJTE ZADANÉ HODNOTY","")</f>
        <v/>
      </c>
      <c r="F16" s="9"/>
      <c r="G16" s="78"/>
      <c r="I16" s="66">
        <v>10</v>
      </c>
      <c r="J16" s="64">
        <f>$C$16</f>
        <v>360</v>
      </c>
      <c r="K16" s="65">
        <f>$C$7-$C$6*$C$14/12</f>
        <v>8274</v>
      </c>
      <c r="L16" s="65">
        <f>K16*(12*I16-$C$11)</f>
        <v>992880</v>
      </c>
      <c r="M16" s="65">
        <v>2000</v>
      </c>
      <c r="N16" s="64">
        <f>-I16*12*25-600</f>
        <v>-3600</v>
      </c>
      <c r="O16" s="65">
        <f>$C$6-(L16+M16+N16)</f>
        <v>3008720</v>
      </c>
      <c r="P16" s="65">
        <f>VLOOKUP(I16*12-$C$11,V:W,2,0)</f>
        <v>2908035.0276289452</v>
      </c>
      <c r="Q16" s="65">
        <f t="shared" si="11"/>
        <v>17454.020163019377</v>
      </c>
      <c r="R16" s="65">
        <f t="shared" si="12"/>
        <v>2880.0201630193769</v>
      </c>
      <c r="S16" s="65">
        <f>Navyseni*O16/12</f>
        <v>5014.5333333333338</v>
      </c>
      <c r="T16" s="61"/>
      <c r="U16" s="61"/>
      <c r="V16" s="62">
        <v>14</v>
      </c>
      <c r="W16" s="63">
        <f t="shared" si="14"/>
        <v>3882970.625501499</v>
      </c>
      <c r="X16" s="63">
        <f t="shared" si="0"/>
        <v>14574</v>
      </c>
      <c r="Y16" s="63">
        <f t="shared" si="8"/>
        <v>8458.32126483514</v>
      </c>
      <c r="Z16" s="63">
        <f t="shared" si="4"/>
        <v>6115.6787351648609</v>
      </c>
      <c r="AA16" s="63">
        <f t="shared" si="13"/>
        <v>3874512.304236664</v>
      </c>
      <c r="AB16" s="62"/>
      <c r="AC16" s="62"/>
      <c r="AD16" s="62" t="b">
        <f t="shared" si="1"/>
        <v>0</v>
      </c>
      <c r="AE16" s="63">
        <f t="shared" si="10"/>
        <v>3882970.625501499</v>
      </c>
      <c r="AF16" s="63">
        <f t="shared" si="2"/>
        <v>14574</v>
      </c>
      <c r="AG16" s="63">
        <f t="shared" si="5"/>
        <v>8458.32126483514</v>
      </c>
      <c r="AH16" s="62">
        <f t="shared" si="3"/>
        <v>6115.6787351648609</v>
      </c>
      <c r="AI16" s="63">
        <f t="shared" si="6"/>
        <v>3874512.304236664</v>
      </c>
    </row>
    <row r="17" spans="1:38" s="1" customFormat="1" x14ac:dyDescent="0.3">
      <c r="A17" s="30"/>
      <c r="G17" s="78"/>
      <c r="I17" s="61"/>
      <c r="J17" s="61"/>
      <c r="K17" s="61"/>
      <c r="L17" s="61"/>
      <c r="M17" s="61"/>
      <c r="N17" s="61"/>
      <c r="O17" s="61"/>
      <c r="P17" s="61"/>
      <c r="Q17" s="61"/>
      <c r="R17" s="61"/>
      <c r="S17" s="61"/>
      <c r="T17" s="61"/>
      <c r="U17" s="61"/>
      <c r="V17" s="62">
        <v>15</v>
      </c>
      <c r="W17" s="63">
        <f t="shared" si="14"/>
        <v>3874512.304236664</v>
      </c>
      <c r="X17" s="63">
        <f t="shared" si="0"/>
        <v>14574</v>
      </c>
      <c r="Y17" s="63">
        <f t="shared" si="8"/>
        <v>8471.6431208272552</v>
      </c>
      <c r="Z17" s="63">
        <f t="shared" si="4"/>
        <v>6102.3568791727457</v>
      </c>
      <c r="AA17" s="63">
        <f t="shared" si="13"/>
        <v>3866040.6611158368</v>
      </c>
      <c r="AB17" s="62"/>
      <c r="AC17" s="62"/>
      <c r="AD17" s="62" t="b">
        <f t="shared" si="1"/>
        <v>0</v>
      </c>
      <c r="AE17" s="63">
        <f t="shared" si="10"/>
        <v>3874512.304236664</v>
      </c>
      <c r="AF17" s="63">
        <f t="shared" si="2"/>
        <v>14574</v>
      </c>
      <c r="AG17" s="63">
        <f t="shared" si="5"/>
        <v>8471.6431208272552</v>
      </c>
      <c r="AH17" s="62">
        <f t="shared" si="3"/>
        <v>6102.3568791727457</v>
      </c>
      <c r="AI17" s="63">
        <f t="shared" si="6"/>
        <v>3866040.6611158368</v>
      </c>
      <c r="AJ17" s="2"/>
      <c r="AK17" s="2"/>
      <c r="AL17" s="2"/>
    </row>
    <row r="18" spans="1:38" s="1" customFormat="1" x14ac:dyDescent="0.3">
      <c r="A18" s="30"/>
      <c r="C18" s="2"/>
      <c r="D18" s="84"/>
      <c r="E18" s="78"/>
      <c r="F18" s="9"/>
      <c r="G18" s="9"/>
      <c r="I18" s="61"/>
      <c r="J18" s="61"/>
      <c r="K18" s="93"/>
      <c r="L18" s="97"/>
      <c r="M18" s="61"/>
      <c r="N18" s="61"/>
      <c r="O18" s="61"/>
      <c r="P18" s="61"/>
      <c r="Q18" s="61"/>
      <c r="R18" s="61"/>
      <c r="S18" s="61"/>
      <c r="T18" s="61"/>
      <c r="U18" s="61"/>
      <c r="V18" s="62"/>
      <c r="W18" s="63"/>
      <c r="X18" s="63"/>
      <c r="Y18" s="63"/>
      <c r="Z18" s="63"/>
      <c r="AA18" s="63"/>
      <c r="AB18" s="62"/>
      <c r="AC18" s="62"/>
      <c r="AD18" s="62"/>
      <c r="AE18" s="63"/>
      <c r="AF18" s="63"/>
      <c r="AG18" s="63"/>
      <c r="AH18" s="62"/>
      <c r="AI18" s="63"/>
      <c r="AJ18" s="2"/>
      <c r="AK18" s="2"/>
      <c r="AL18" s="2"/>
    </row>
    <row r="19" spans="1:38" s="1" customFormat="1" x14ac:dyDescent="0.3">
      <c r="A19" s="30" t="s">
        <v>80</v>
      </c>
      <c r="C19" s="17">
        <f>C9</f>
        <v>16135</v>
      </c>
      <c r="D19" s="84"/>
      <c r="E19" s="78"/>
      <c r="F19" s="9"/>
      <c r="G19" s="80" t="s">
        <v>15</v>
      </c>
      <c r="I19" s="61"/>
      <c r="J19" s="61"/>
      <c r="K19" s="61"/>
      <c r="L19" s="61"/>
      <c r="M19" s="61"/>
      <c r="N19" s="61"/>
      <c r="O19" s="61"/>
      <c r="P19" s="61"/>
      <c r="Q19" s="61" t="s">
        <v>124</v>
      </c>
      <c r="R19" s="61" t="s">
        <v>128</v>
      </c>
      <c r="S19" s="61" t="s">
        <v>127</v>
      </c>
      <c r="T19" s="61"/>
      <c r="U19" s="61"/>
      <c r="V19" s="62">
        <v>16</v>
      </c>
      <c r="W19" s="63">
        <f>AA17</f>
        <v>3866040.6611158368</v>
      </c>
      <c r="X19" s="63">
        <f t="shared" si="0"/>
        <v>14574</v>
      </c>
      <c r="Y19" s="63">
        <f t="shared" si="8"/>
        <v>8484.9859587425562</v>
      </c>
      <c r="Z19" s="63">
        <f t="shared" ref="Z19:Z82" si="15">W19*$C$14/12</f>
        <v>6089.0140412574428</v>
      </c>
      <c r="AA19" s="63">
        <f t="shared" si="13"/>
        <v>3857555.6751570944</v>
      </c>
      <c r="AB19" s="62"/>
      <c r="AC19" s="62"/>
      <c r="AD19" s="62" t="b">
        <f t="shared" ref="AD19:AD82" si="16">V19&gt;$C$13*12</f>
        <v>0</v>
      </c>
      <c r="AE19" s="63">
        <f>AI17</f>
        <v>3866040.6611158368</v>
      </c>
      <c r="AF19" s="63">
        <f t="shared" ref="AF19:AF82" si="17">IF(AD19,$C$7+$C$20,$C$7)</f>
        <v>14574</v>
      </c>
      <c r="AG19" s="63">
        <f t="shared" si="5"/>
        <v>8484.9859587425562</v>
      </c>
      <c r="AH19" s="62">
        <f t="shared" ref="AH19:AH82" si="18">AE19*($C$14+IF(V19&gt;12*$C$13,0.02,0))/12</f>
        <v>6089.0140412574428</v>
      </c>
      <c r="AI19" s="63">
        <f t="shared" si="6"/>
        <v>3857555.6751570944</v>
      </c>
      <c r="AJ19" s="2"/>
      <c r="AK19" s="2"/>
      <c r="AL19" s="2"/>
    </row>
    <row r="20" spans="1:38" x14ac:dyDescent="0.3">
      <c r="A20" s="30" t="s">
        <v>81</v>
      </c>
      <c r="C20" s="17">
        <f>R33</f>
        <v>4280.5306621148238</v>
      </c>
      <c r="D20" s="113"/>
      <c r="F20" s="9"/>
      <c r="G20" s="80" t="s">
        <v>15</v>
      </c>
      <c r="P20" s="61" t="s">
        <v>115</v>
      </c>
      <c r="Q20" s="111">
        <f>C14</f>
        <v>1.89E-2</v>
      </c>
      <c r="R20" s="111">
        <f t="shared" ref="R20:R21" si="19">Q20</f>
        <v>1.89E-2</v>
      </c>
      <c r="S20" s="111">
        <f t="shared" ref="S20" si="20">R20</f>
        <v>1.89E-2</v>
      </c>
      <c r="V20" s="62">
        <v>17</v>
      </c>
      <c r="W20" s="63">
        <f t="shared" si="14"/>
        <v>3857555.6751570944</v>
      </c>
      <c r="X20" s="63">
        <f t="shared" si="0"/>
        <v>14574</v>
      </c>
      <c r="Y20" s="63">
        <f t="shared" si="8"/>
        <v>8498.3498116275769</v>
      </c>
      <c r="Z20" s="63">
        <f t="shared" si="15"/>
        <v>6075.6501883724231</v>
      </c>
      <c r="AA20" s="63">
        <f t="shared" si="13"/>
        <v>3849057.3253454668</v>
      </c>
      <c r="AB20" s="62"/>
      <c r="AC20" s="62"/>
      <c r="AD20" s="62" t="b">
        <f t="shared" si="16"/>
        <v>0</v>
      </c>
      <c r="AE20" s="63">
        <f t="shared" si="10"/>
        <v>3857555.6751570944</v>
      </c>
      <c r="AF20" s="63">
        <f t="shared" si="17"/>
        <v>14574</v>
      </c>
      <c r="AG20" s="63">
        <f t="shared" si="5"/>
        <v>8498.3498116275769</v>
      </c>
      <c r="AH20" s="62">
        <f t="shared" si="18"/>
        <v>6075.6501883724231</v>
      </c>
      <c r="AI20" s="63">
        <f t="shared" si="6"/>
        <v>3849057.3253454668</v>
      </c>
      <c r="AJ20" s="2"/>
      <c r="AK20" s="2"/>
      <c r="AL20" s="2"/>
    </row>
    <row r="21" spans="1:38" s="1" customFormat="1" ht="15" customHeight="1" x14ac:dyDescent="0.3">
      <c r="A21" s="30" t="s">
        <v>82</v>
      </c>
      <c r="C21" s="41">
        <f>IF(C20=0,0,IF(E23="",$C$19-C20,0))</f>
        <v>11854.469337885177</v>
      </c>
      <c r="D21" s="45"/>
      <c r="E21" s="78"/>
      <c r="F21" s="8"/>
      <c r="G21" s="78"/>
      <c r="I21" s="61"/>
      <c r="J21" s="96"/>
      <c r="K21" s="96"/>
      <c r="L21" s="61"/>
      <c r="M21" s="61"/>
      <c r="N21" s="61"/>
      <c r="O21" s="61"/>
      <c r="P21" s="61" t="s">
        <v>116</v>
      </c>
      <c r="Q21" s="111">
        <f>Q20/12</f>
        <v>1.575E-3</v>
      </c>
      <c r="R21" s="111">
        <f t="shared" si="19"/>
        <v>1.575E-3</v>
      </c>
      <c r="S21" s="111">
        <f t="shared" ref="S21" si="21">R21</f>
        <v>1.575E-3</v>
      </c>
      <c r="T21" s="61"/>
      <c r="U21" s="61"/>
      <c r="V21" s="62">
        <v>18</v>
      </c>
      <c r="W21" s="63">
        <f t="shared" si="14"/>
        <v>3849057.3253454668</v>
      </c>
      <c r="X21" s="63">
        <f t="shared" si="0"/>
        <v>14574</v>
      </c>
      <c r="Y21" s="63">
        <f t="shared" si="8"/>
        <v>8511.7347125808883</v>
      </c>
      <c r="Z21" s="63">
        <f t="shared" si="15"/>
        <v>6062.2652874191108</v>
      </c>
      <c r="AA21" s="63">
        <f t="shared" si="13"/>
        <v>3840545.5906328862</v>
      </c>
      <c r="AB21" s="62"/>
      <c r="AC21" s="62"/>
      <c r="AD21" s="62" t="b">
        <f t="shared" si="16"/>
        <v>0</v>
      </c>
      <c r="AE21" s="63">
        <f t="shared" si="10"/>
        <v>3849057.3253454668</v>
      </c>
      <c r="AF21" s="63">
        <f t="shared" si="17"/>
        <v>14574</v>
      </c>
      <c r="AG21" s="63">
        <f t="shared" si="5"/>
        <v>8511.7347125808883</v>
      </c>
      <c r="AH21" s="62">
        <f t="shared" si="18"/>
        <v>6062.2652874191108</v>
      </c>
      <c r="AI21" s="63">
        <f t="shared" si="6"/>
        <v>3840545.5906328862</v>
      </c>
      <c r="AJ21" s="2"/>
      <c r="AK21" s="2"/>
      <c r="AL21" s="2"/>
    </row>
    <row r="22" spans="1:38" s="1" customFormat="1" x14ac:dyDescent="0.3">
      <c r="D22" s="78"/>
      <c r="E22" s="78"/>
      <c r="F22" s="8"/>
      <c r="G22" s="78"/>
      <c r="I22" s="61"/>
      <c r="J22" s="61"/>
      <c r="K22" s="61"/>
      <c r="L22" s="61"/>
      <c r="M22" s="61"/>
      <c r="N22" s="61"/>
      <c r="O22" s="61"/>
      <c r="P22" s="61" t="s">
        <v>114</v>
      </c>
      <c r="Q22" s="111">
        <f>Q20+Navyseni</f>
        <v>3.8900000000000004E-2</v>
      </c>
      <c r="R22" s="111">
        <f>Q23</f>
        <v>3.8900000000000004E-2</v>
      </c>
      <c r="S22" s="111">
        <f>R23</f>
        <v>3.8900000000000004E-2</v>
      </c>
      <c r="T22" s="61"/>
      <c r="U22" s="61"/>
      <c r="V22" s="62">
        <v>19</v>
      </c>
      <c r="W22" s="63">
        <f t="shared" si="14"/>
        <v>3840545.5906328862</v>
      </c>
      <c r="X22" s="63">
        <f t="shared" si="0"/>
        <v>14574</v>
      </c>
      <c r="Y22" s="63">
        <f t="shared" si="8"/>
        <v>8525.140694753205</v>
      </c>
      <c r="Z22" s="63">
        <f t="shared" si="15"/>
        <v>6048.8593052467959</v>
      </c>
      <c r="AA22" s="63">
        <f t="shared" si="13"/>
        <v>3832020.4499381329</v>
      </c>
      <c r="AB22" s="62"/>
      <c r="AC22" s="62"/>
      <c r="AD22" s="62" t="b">
        <f t="shared" si="16"/>
        <v>0</v>
      </c>
      <c r="AE22" s="63">
        <f t="shared" si="10"/>
        <v>3840545.5906328862</v>
      </c>
      <c r="AF22" s="63">
        <f t="shared" si="17"/>
        <v>14574</v>
      </c>
      <c r="AG22" s="63">
        <f t="shared" si="5"/>
        <v>8525.140694753205</v>
      </c>
      <c r="AH22" s="62">
        <f t="shared" si="18"/>
        <v>6048.8593052467959</v>
      </c>
      <c r="AI22" s="63">
        <f t="shared" si="6"/>
        <v>3832020.4499381329</v>
      </c>
      <c r="AJ22" s="2"/>
      <c r="AK22" s="2"/>
      <c r="AL22" s="2"/>
    </row>
    <row r="23" spans="1:38" s="1" customFormat="1" x14ac:dyDescent="0.3">
      <c r="A23" s="28" t="s">
        <v>47</v>
      </c>
      <c r="C23" s="16" t="str">
        <f>IF(E23="",IF(C21&gt;0,"ANO","NE"),"-")</f>
        <v>ANO</v>
      </c>
      <c r="D23" s="78"/>
      <c r="E23" s="78" t="str">
        <f>E3&amp;E4&amp;E6&amp;E9&amp;E13&amp;E14&amp;E7&amp;E16</f>
        <v/>
      </c>
      <c r="F23" s="9" t="s">
        <v>83</v>
      </c>
      <c r="G23" s="78"/>
      <c r="I23" s="61"/>
      <c r="J23" s="61"/>
      <c r="K23" s="61" t="s">
        <v>123</v>
      </c>
      <c r="L23" s="61"/>
      <c r="M23" s="61"/>
      <c r="N23" s="61"/>
      <c r="O23" s="61"/>
      <c r="P23" s="61" t="s">
        <v>149</v>
      </c>
      <c r="Q23" s="111">
        <f>MIN(Q22,$N$37)</f>
        <v>3.8900000000000004E-2</v>
      </c>
      <c r="R23" s="111">
        <f>MIN(R22,$N$37)</f>
        <v>3.8900000000000004E-2</v>
      </c>
      <c r="S23" s="111">
        <f>MIN(S22,$N$37)</f>
        <v>3.8900000000000004E-2</v>
      </c>
      <c r="T23" s="61"/>
      <c r="U23" s="61"/>
      <c r="V23" s="62">
        <v>20</v>
      </c>
      <c r="W23" s="63">
        <f t="shared" si="14"/>
        <v>3832020.4499381329</v>
      </c>
      <c r="X23" s="63">
        <f t="shared" si="0"/>
        <v>14574</v>
      </c>
      <c r="Y23" s="63">
        <f t="shared" si="8"/>
        <v>8538.5677913474392</v>
      </c>
      <c r="Z23" s="63">
        <f t="shared" si="15"/>
        <v>6035.4322086525599</v>
      </c>
      <c r="AA23" s="63">
        <f t="shared" si="13"/>
        <v>3823481.8821467855</v>
      </c>
      <c r="AB23" s="62"/>
      <c r="AC23" s="62"/>
      <c r="AD23" s="62" t="b">
        <f t="shared" si="16"/>
        <v>0</v>
      </c>
      <c r="AE23" s="63">
        <f t="shared" si="10"/>
        <v>3832020.4499381329</v>
      </c>
      <c r="AF23" s="63">
        <f t="shared" si="17"/>
        <v>14574</v>
      </c>
      <c r="AG23" s="63">
        <f t="shared" si="5"/>
        <v>8538.5677913474392</v>
      </c>
      <c r="AH23" s="62">
        <f t="shared" si="18"/>
        <v>6035.4322086525599</v>
      </c>
      <c r="AI23" s="63">
        <f t="shared" si="6"/>
        <v>3823481.8821467855</v>
      </c>
      <c r="AJ23" s="2"/>
      <c r="AK23" s="2"/>
      <c r="AL23" s="2"/>
    </row>
    <row r="24" spans="1:38" s="1" customFormat="1" x14ac:dyDescent="0.3">
      <c r="C24" s="169"/>
      <c r="D24" s="170"/>
      <c r="E24" s="78"/>
      <c r="F24" s="78"/>
      <c r="G24" s="78"/>
      <c r="I24" s="61"/>
      <c r="J24" s="61"/>
      <c r="K24" s="61"/>
      <c r="L24" s="61"/>
      <c r="M24" s="61"/>
      <c r="N24" s="61"/>
      <c r="O24" s="61"/>
      <c r="P24" s="61" t="s">
        <v>117</v>
      </c>
      <c r="Q24" s="111">
        <f>Q23/12</f>
        <v>3.241666666666667E-3</v>
      </c>
      <c r="R24" s="111">
        <f>Q24</f>
        <v>3.241666666666667E-3</v>
      </c>
      <c r="S24" s="111">
        <f>R24</f>
        <v>3.241666666666667E-3</v>
      </c>
      <c r="T24" s="61"/>
      <c r="U24" s="61"/>
      <c r="V24" s="62">
        <v>21</v>
      </c>
      <c r="W24" s="63">
        <f t="shared" si="14"/>
        <v>3823481.8821467855</v>
      </c>
      <c r="X24" s="63">
        <f t="shared" si="0"/>
        <v>14574</v>
      </c>
      <c r="Y24" s="63">
        <f t="shared" si="8"/>
        <v>8552.0160356188135</v>
      </c>
      <c r="Z24" s="63">
        <f t="shared" si="15"/>
        <v>6021.9839643811874</v>
      </c>
      <c r="AA24" s="63">
        <f t="shared" si="13"/>
        <v>3814929.8661111668</v>
      </c>
      <c r="AB24" s="62"/>
      <c r="AC24" s="62"/>
      <c r="AD24" s="62" t="b">
        <f t="shared" si="16"/>
        <v>0</v>
      </c>
      <c r="AE24" s="63">
        <f t="shared" si="10"/>
        <v>3823481.8821467855</v>
      </c>
      <c r="AF24" s="63">
        <f t="shared" si="17"/>
        <v>14574</v>
      </c>
      <c r="AG24" s="63">
        <f t="shared" si="5"/>
        <v>8552.0160356188135</v>
      </c>
      <c r="AH24" s="62">
        <f t="shared" si="18"/>
        <v>6021.9839643811874</v>
      </c>
      <c r="AI24" s="63">
        <f t="shared" si="6"/>
        <v>3814929.8661111668</v>
      </c>
      <c r="AJ24" s="2"/>
      <c r="AK24" s="2"/>
      <c r="AL24" s="2"/>
    </row>
    <row r="25" spans="1:38" s="1" customFormat="1" x14ac:dyDescent="0.3">
      <c r="C25" s="170"/>
      <c r="D25" s="170"/>
      <c r="E25" s="78"/>
      <c r="F25" s="78"/>
      <c r="G25" s="78"/>
      <c r="I25" s="61"/>
      <c r="J25" s="61"/>
      <c r="K25" s="61"/>
      <c r="L25" s="61"/>
      <c r="M25" s="61"/>
      <c r="N25" s="61"/>
      <c r="O25" s="61"/>
      <c r="P25" s="61" t="s">
        <v>118</v>
      </c>
      <c r="Q25" s="61">
        <f>J16-12*C13</f>
        <v>240</v>
      </c>
      <c r="R25" s="61">
        <f>J16</f>
        <v>360</v>
      </c>
      <c r="S25" s="61">
        <v>371</v>
      </c>
      <c r="T25" s="61"/>
      <c r="U25" s="61"/>
      <c r="V25" s="62">
        <v>22</v>
      </c>
      <c r="W25" s="63">
        <f t="shared" si="14"/>
        <v>3814929.8661111668</v>
      </c>
      <c r="X25" s="63">
        <f t="shared" si="0"/>
        <v>14574</v>
      </c>
      <c r="Y25" s="63">
        <f t="shared" si="8"/>
        <v>8565.485460874912</v>
      </c>
      <c r="Z25" s="63">
        <f t="shared" si="15"/>
        <v>6008.514539125088</v>
      </c>
      <c r="AA25" s="63">
        <f t="shared" si="13"/>
        <v>3806364.3806502917</v>
      </c>
      <c r="AB25" s="62"/>
      <c r="AC25" s="62"/>
      <c r="AD25" s="62" t="b">
        <f t="shared" si="16"/>
        <v>0</v>
      </c>
      <c r="AE25" s="63">
        <f t="shared" si="10"/>
        <v>3814929.8661111668</v>
      </c>
      <c r="AF25" s="63">
        <f t="shared" si="17"/>
        <v>14574</v>
      </c>
      <c r="AG25" s="63">
        <f t="shared" si="5"/>
        <v>8565.485460874912</v>
      </c>
      <c r="AH25" s="62">
        <f t="shared" si="18"/>
        <v>6008.514539125088</v>
      </c>
      <c r="AI25" s="63">
        <f t="shared" si="6"/>
        <v>3806364.3806502917</v>
      </c>
      <c r="AJ25" s="2"/>
      <c r="AK25" s="2"/>
      <c r="AL25" s="2"/>
    </row>
    <row r="26" spans="1:38" x14ac:dyDescent="0.3">
      <c r="C26" s="170"/>
      <c r="D26" s="170"/>
      <c r="F26" s="78"/>
      <c r="P26" s="61" t="s">
        <v>113</v>
      </c>
      <c r="Q26" s="61">
        <f>(1+Q24)^Q25</f>
        <v>2.1743759639294189</v>
      </c>
      <c r="R26" s="61">
        <f>(1+R24)^R25</f>
        <v>3.2062837793651315</v>
      </c>
      <c r="S26" s="61">
        <f>(1+S24)^S25</f>
        <v>3.3224857646792256</v>
      </c>
      <c r="V26" s="62">
        <v>23</v>
      </c>
      <c r="W26" s="63">
        <f t="shared" si="14"/>
        <v>3806364.3806502917</v>
      </c>
      <c r="X26" s="63">
        <f t="shared" si="0"/>
        <v>14574</v>
      </c>
      <c r="Y26" s="63">
        <f t="shared" si="8"/>
        <v>8578.9761004757893</v>
      </c>
      <c r="Z26" s="63">
        <f t="shared" si="15"/>
        <v>5995.0238995242098</v>
      </c>
      <c r="AA26" s="63">
        <f t="shared" si="13"/>
        <v>3797785.4045498157</v>
      </c>
      <c r="AB26" s="62"/>
      <c r="AC26" s="62"/>
      <c r="AD26" s="62" t="b">
        <f t="shared" si="16"/>
        <v>0</v>
      </c>
      <c r="AE26" s="63">
        <f t="shared" si="10"/>
        <v>3806364.3806502917</v>
      </c>
      <c r="AF26" s="63">
        <f t="shared" si="17"/>
        <v>14574</v>
      </c>
      <c r="AG26" s="63">
        <f t="shared" si="5"/>
        <v>8578.9761004757893</v>
      </c>
      <c r="AH26" s="62">
        <f t="shared" si="18"/>
        <v>5995.0238995242098</v>
      </c>
      <c r="AI26" s="63">
        <f t="shared" si="6"/>
        <v>3797785.4045498157</v>
      </c>
      <c r="AJ26" s="2"/>
      <c r="AK26" s="2"/>
      <c r="AL26" s="2"/>
    </row>
    <row r="27" spans="1:38" x14ac:dyDescent="0.3">
      <c r="J27" s="96"/>
      <c r="P27" s="61" t="s">
        <v>119</v>
      </c>
      <c r="Q27" s="61">
        <f>(1+Q21)^Q25</f>
        <v>1.4589290471257783</v>
      </c>
      <c r="R27" s="61">
        <f>(1+R21)^R25</f>
        <v>1.7621840122215</v>
      </c>
      <c r="S27" s="61">
        <f>(1+S21)^S25</f>
        <v>1.7929554122900648</v>
      </c>
      <c r="V27" s="62">
        <v>24</v>
      </c>
      <c r="W27" s="63">
        <f t="shared" si="14"/>
        <v>3797785.4045498157</v>
      </c>
      <c r="X27" s="63">
        <f t="shared" si="0"/>
        <v>14574</v>
      </c>
      <c r="Y27" s="63">
        <f t="shared" si="8"/>
        <v>8592.4879878340398</v>
      </c>
      <c r="Z27" s="63">
        <f t="shared" si="15"/>
        <v>5981.5120121659602</v>
      </c>
      <c r="AA27" s="63">
        <f t="shared" si="13"/>
        <v>3789192.9165619817</v>
      </c>
      <c r="AB27" s="62"/>
      <c r="AC27" s="62"/>
      <c r="AD27" s="62" t="b">
        <f t="shared" si="16"/>
        <v>0</v>
      </c>
      <c r="AE27" s="63">
        <f t="shared" si="10"/>
        <v>3797785.4045498157</v>
      </c>
      <c r="AF27" s="63">
        <f t="shared" si="17"/>
        <v>14574</v>
      </c>
      <c r="AG27" s="63">
        <f t="shared" si="5"/>
        <v>8592.4879878340398</v>
      </c>
      <c r="AH27" s="62">
        <f t="shared" si="18"/>
        <v>5981.5120121659602</v>
      </c>
      <c r="AI27" s="63">
        <f t="shared" si="6"/>
        <v>3789192.9165619817</v>
      </c>
      <c r="AJ27" s="2"/>
      <c r="AK27" s="2"/>
      <c r="AL27" s="2"/>
    </row>
    <row r="28" spans="1:38" x14ac:dyDescent="0.3">
      <c r="J28" s="96"/>
      <c r="P28" s="112" t="s">
        <v>125</v>
      </c>
      <c r="V28" s="62">
        <v>25</v>
      </c>
      <c r="W28" s="63">
        <f t="shared" si="14"/>
        <v>3789192.9165619817</v>
      </c>
      <c r="X28" s="63">
        <f t="shared" si="0"/>
        <v>14574</v>
      </c>
      <c r="Y28" s="63">
        <f t="shared" si="8"/>
        <v>8606.0211564148776</v>
      </c>
      <c r="Z28" s="63">
        <f t="shared" si="15"/>
        <v>5967.9788435851215</v>
      </c>
      <c r="AA28" s="63">
        <f t="shared" si="13"/>
        <v>3780586.8954055668</v>
      </c>
      <c r="AB28" s="62"/>
      <c r="AC28" s="62"/>
      <c r="AD28" s="62" t="b">
        <f t="shared" si="16"/>
        <v>0</v>
      </c>
      <c r="AE28" s="63">
        <f t="shared" si="10"/>
        <v>3789192.9165619817</v>
      </c>
      <c r="AF28" s="63">
        <f t="shared" si="17"/>
        <v>14574</v>
      </c>
      <c r="AG28" s="63">
        <f t="shared" si="5"/>
        <v>8606.0211564148776</v>
      </c>
      <c r="AH28" s="62">
        <f t="shared" si="18"/>
        <v>5967.9788435851215</v>
      </c>
      <c r="AI28" s="63">
        <f t="shared" si="6"/>
        <v>3780586.8954055668</v>
      </c>
      <c r="AJ28" s="2"/>
      <c r="AK28" s="2"/>
      <c r="AL28" s="2"/>
    </row>
    <row r="29" spans="1:38" hidden="1" x14ac:dyDescent="0.3">
      <c r="J29" s="96"/>
      <c r="P29" s="61" t="s">
        <v>120</v>
      </c>
      <c r="Q29" s="61">
        <f>Q24*Q26*(Q27-1)</f>
        <v>3.2348082375526421E-3</v>
      </c>
      <c r="R29" s="61">
        <f>R24*R26*(R27-1)</f>
        <v>7.9219144460236906E-3</v>
      </c>
      <c r="S29" s="61">
        <f>S24*S26*(S27-1)</f>
        <v>8.5404401165057077E-3</v>
      </c>
      <c r="V29" s="62">
        <v>26</v>
      </c>
      <c r="W29" s="63">
        <f t="shared" si="14"/>
        <v>3780586.8954055668</v>
      </c>
      <c r="X29" s="63">
        <f t="shared" si="0"/>
        <v>14574</v>
      </c>
      <c r="Y29" s="63">
        <f t="shared" si="8"/>
        <v>8619.5756397362311</v>
      </c>
      <c r="Z29" s="63">
        <f t="shared" si="15"/>
        <v>5954.424360263768</v>
      </c>
      <c r="AA29" s="63">
        <f t="shared" si="13"/>
        <v>3771967.3197658304</v>
      </c>
      <c r="AB29" s="62"/>
      <c r="AC29" s="62"/>
      <c r="AD29" s="62" t="b">
        <f t="shared" si="16"/>
        <v>0</v>
      </c>
      <c r="AE29" s="63">
        <f t="shared" si="10"/>
        <v>3780586.8954055668</v>
      </c>
      <c r="AF29" s="63">
        <f t="shared" si="17"/>
        <v>14574</v>
      </c>
      <c r="AG29" s="63">
        <f t="shared" si="5"/>
        <v>8619.5756397362311</v>
      </c>
      <c r="AH29" s="62">
        <f t="shared" si="18"/>
        <v>5954.424360263768</v>
      </c>
      <c r="AI29" s="63">
        <f t="shared" si="6"/>
        <v>3771967.3197658304</v>
      </c>
      <c r="AJ29" s="2"/>
      <c r="AK29" s="2"/>
      <c r="AL29" s="2"/>
    </row>
    <row r="30" spans="1:38" hidden="1" x14ac:dyDescent="0.3">
      <c r="J30" s="96"/>
      <c r="P30" s="61" t="s">
        <v>121</v>
      </c>
      <c r="Q30" s="61">
        <f>(Q26-1)*Q21*Q27</f>
        <v>2.6984966494861692E-3</v>
      </c>
      <c r="R30" s="61">
        <f>(R26-1)*R21*R27</f>
        <v>6.1234078538128581E-3</v>
      </c>
      <c r="S30" s="61">
        <f>(S26-1)*S21*S27</f>
        <v>6.55847863925349E-3</v>
      </c>
      <c r="V30" s="62">
        <v>27</v>
      </c>
      <c r="W30" s="63">
        <f t="shared" si="14"/>
        <v>3771967.3197658304</v>
      </c>
      <c r="X30" s="63">
        <f t="shared" si="0"/>
        <v>14574</v>
      </c>
      <c r="Y30" s="63">
        <f t="shared" si="8"/>
        <v>8633.1514713688157</v>
      </c>
      <c r="Z30" s="63">
        <f t="shared" si="15"/>
        <v>5940.8485286311834</v>
      </c>
      <c r="AA30" s="63">
        <f t="shared" si="13"/>
        <v>3763334.1682944614</v>
      </c>
      <c r="AB30" s="62"/>
      <c r="AC30" s="62"/>
      <c r="AD30" s="62" t="b">
        <f t="shared" si="16"/>
        <v>0</v>
      </c>
      <c r="AE30" s="63">
        <f t="shared" si="10"/>
        <v>3771967.3197658304</v>
      </c>
      <c r="AF30" s="63">
        <f t="shared" si="17"/>
        <v>14574</v>
      </c>
      <c r="AG30" s="63">
        <f t="shared" si="5"/>
        <v>8633.1514713688157</v>
      </c>
      <c r="AH30" s="62">
        <f t="shared" si="18"/>
        <v>5940.8485286311834</v>
      </c>
      <c r="AI30" s="63">
        <f t="shared" si="6"/>
        <v>3763334.1682944614</v>
      </c>
      <c r="AJ30" s="2"/>
      <c r="AK30" s="2"/>
      <c r="AL30" s="2"/>
    </row>
    <row r="31" spans="1:38" s="1" customFormat="1" hidden="1" x14ac:dyDescent="0.3">
      <c r="C31" s="2"/>
      <c r="D31" s="78"/>
      <c r="E31" s="78"/>
      <c r="F31" s="45"/>
      <c r="G31" s="78"/>
      <c r="H31" s="2"/>
      <c r="I31" s="62"/>
      <c r="J31" s="96"/>
      <c r="K31" s="61"/>
      <c r="L31" s="61"/>
      <c r="M31" s="61"/>
      <c r="N31" s="61"/>
      <c r="O31" s="61"/>
      <c r="P31" s="61" t="s">
        <v>122</v>
      </c>
      <c r="Q31" s="61">
        <f>Q29/Q30</f>
        <v>1.1987445817909739</v>
      </c>
      <c r="R31" s="61">
        <f>R29/R30</f>
        <v>1.2937100769942929</v>
      </c>
      <c r="S31" s="61">
        <f>S29/S30</f>
        <v>1.3021983582274519</v>
      </c>
      <c r="T31" s="61"/>
      <c r="U31" s="61"/>
      <c r="V31" s="62">
        <v>28</v>
      </c>
      <c r="W31" s="63">
        <f t="shared" si="14"/>
        <v>3763334.1682944614</v>
      </c>
      <c r="X31" s="63">
        <f t="shared" si="0"/>
        <v>14574</v>
      </c>
      <c r="Y31" s="63">
        <f t="shared" si="8"/>
        <v>8646.7486849362249</v>
      </c>
      <c r="Z31" s="63">
        <f t="shared" si="15"/>
        <v>5927.251315063776</v>
      </c>
      <c r="AA31" s="63">
        <f t="shared" si="13"/>
        <v>3754687.4196095252</v>
      </c>
      <c r="AB31" s="62"/>
      <c r="AC31" s="62"/>
      <c r="AD31" s="62" t="b">
        <f t="shared" si="16"/>
        <v>0</v>
      </c>
      <c r="AE31" s="63">
        <f t="shared" si="10"/>
        <v>3763334.1682944614</v>
      </c>
      <c r="AF31" s="63">
        <f t="shared" si="17"/>
        <v>14574</v>
      </c>
      <c r="AG31" s="63">
        <f t="shared" si="5"/>
        <v>8646.7486849362249</v>
      </c>
      <c r="AH31" s="62">
        <f t="shared" si="18"/>
        <v>5927.251315063776</v>
      </c>
      <c r="AI31" s="63">
        <f t="shared" si="6"/>
        <v>3754687.4196095252</v>
      </c>
      <c r="AJ31" s="2"/>
      <c r="AK31" s="2"/>
      <c r="AL31" s="2"/>
    </row>
    <row r="32" spans="1:38" hidden="1" x14ac:dyDescent="0.3">
      <c r="A32" s="6"/>
      <c r="J32" s="96"/>
      <c r="P32" s="112" t="s">
        <v>125</v>
      </c>
      <c r="V32" s="62">
        <v>29</v>
      </c>
      <c r="W32" s="63">
        <f t="shared" si="14"/>
        <v>3754687.4196095252</v>
      </c>
      <c r="X32" s="63">
        <f t="shared" si="0"/>
        <v>14574</v>
      </c>
      <c r="Y32" s="63">
        <f t="shared" si="8"/>
        <v>8660.3673141149993</v>
      </c>
      <c r="Z32" s="63">
        <f t="shared" si="15"/>
        <v>5913.6326858850016</v>
      </c>
      <c r="AA32" s="63">
        <f t="shared" si="13"/>
        <v>3746027.0522954101</v>
      </c>
      <c r="AB32" s="62"/>
      <c r="AC32" s="62"/>
      <c r="AD32" s="62" t="b">
        <f t="shared" si="16"/>
        <v>0</v>
      </c>
      <c r="AE32" s="63">
        <f t="shared" si="10"/>
        <v>3754687.4196095252</v>
      </c>
      <c r="AF32" s="63">
        <f t="shared" si="17"/>
        <v>14574</v>
      </c>
      <c r="AG32" s="63">
        <f t="shared" si="5"/>
        <v>8660.3673141149993</v>
      </c>
      <c r="AH32" s="62">
        <f t="shared" si="18"/>
        <v>5913.6326858850016</v>
      </c>
      <c r="AI32" s="63">
        <f t="shared" si="6"/>
        <v>3746027.0522954101</v>
      </c>
      <c r="AJ32" s="2"/>
      <c r="AK32" s="2"/>
      <c r="AL32" s="2"/>
    </row>
    <row r="33" spans="1:38" hidden="1" x14ac:dyDescent="0.3">
      <c r="J33" s="96"/>
      <c r="P33" s="61" t="s">
        <v>126</v>
      </c>
      <c r="Q33" s="114">
        <f>(Q31-1)*C7</f>
        <v>2896.5035350216531</v>
      </c>
      <c r="R33" s="114">
        <f>(R31-1)*C7</f>
        <v>4280.5306621148238</v>
      </c>
      <c r="S33" s="114">
        <f>(S31-1)*C7</f>
        <v>4404.2388728068836</v>
      </c>
      <c r="V33" s="62">
        <v>30</v>
      </c>
      <c r="W33" s="63">
        <f t="shared" si="14"/>
        <v>3746027.0522954101</v>
      </c>
      <c r="X33" s="63">
        <f t="shared" si="0"/>
        <v>14574</v>
      </c>
      <c r="Y33" s="63">
        <f t="shared" si="8"/>
        <v>8674.0073926347286</v>
      </c>
      <c r="Z33" s="63">
        <f t="shared" si="15"/>
        <v>5899.9926073652714</v>
      </c>
      <c r="AA33" s="63">
        <f t="shared" si="13"/>
        <v>3737353.0449027754</v>
      </c>
      <c r="AB33" s="62"/>
      <c r="AC33" s="62"/>
      <c r="AD33" s="62" t="b">
        <f t="shared" si="16"/>
        <v>0</v>
      </c>
      <c r="AE33" s="63">
        <f t="shared" si="10"/>
        <v>3746027.0522954101</v>
      </c>
      <c r="AF33" s="63">
        <f t="shared" si="17"/>
        <v>14574</v>
      </c>
      <c r="AG33" s="63">
        <f t="shared" si="5"/>
        <v>8674.0073926347286</v>
      </c>
      <c r="AH33" s="62">
        <f t="shared" si="18"/>
        <v>5899.9926073652714</v>
      </c>
      <c r="AI33" s="63">
        <f t="shared" si="6"/>
        <v>3737353.0449027754</v>
      </c>
      <c r="AJ33" s="2"/>
      <c r="AK33" s="2"/>
      <c r="AL33" s="2"/>
    </row>
    <row r="34" spans="1:38" hidden="1" x14ac:dyDescent="0.3">
      <c r="V34" s="62">
        <v>31</v>
      </c>
      <c r="W34" s="63">
        <f t="shared" si="14"/>
        <v>3737353.0449027754</v>
      </c>
      <c r="X34" s="63">
        <f t="shared" si="0"/>
        <v>14574</v>
      </c>
      <c r="Y34" s="63">
        <f t="shared" si="8"/>
        <v>8687.6689542781278</v>
      </c>
      <c r="Z34" s="63">
        <f t="shared" si="15"/>
        <v>5886.3310457218713</v>
      </c>
      <c r="AA34" s="63">
        <f t="shared" si="13"/>
        <v>3728665.3759484971</v>
      </c>
      <c r="AB34" s="62"/>
      <c r="AC34" s="62"/>
      <c r="AD34" s="62" t="b">
        <f t="shared" si="16"/>
        <v>0</v>
      </c>
      <c r="AE34" s="63">
        <f t="shared" si="10"/>
        <v>3737353.0449027754</v>
      </c>
      <c r="AF34" s="63">
        <f t="shared" si="17"/>
        <v>14574</v>
      </c>
      <c r="AG34" s="63">
        <f t="shared" si="5"/>
        <v>8687.6689542781278</v>
      </c>
      <c r="AH34" s="62">
        <f t="shared" si="18"/>
        <v>5886.3310457218713</v>
      </c>
      <c r="AI34" s="63">
        <f t="shared" si="6"/>
        <v>3728665.3759484971</v>
      </c>
      <c r="AJ34" s="2"/>
      <c r="AK34" s="2"/>
      <c r="AL34" s="2"/>
    </row>
    <row r="35" spans="1:38" hidden="1" x14ac:dyDescent="0.3">
      <c r="V35" s="62">
        <v>32</v>
      </c>
      <c r="W35" s="63">
        <f t="shared" si="14"/>
        <v>3728665.3759484971</v>
      </c>
      <c r="X35" s="63">
        <f t="shared" si="0"/>
        <v>14574</v>
      </c>
      <c r="Y35" s="63">
        <f t="shared" si="8"/>
        <v>8701.3520328811173</v>
      </c>
      <c r="Z35" s="63">
        <f t="shared" si="15"/>
        <v>5872.6479671188827</v>
      </c>
      <c r="AA35" s="63">
        <f t="shared" si="13"/>
        <v>3719964.0239156159</v>
      </c>
      <c r="AB35" s="62"/>
      <c r="AC35" s="62"/>
      <c r="AD35" s="62" t="b">
        <f t="shared" si="16"/>
        <v>0</v>
      </c>
      <c r="AE35" s="63">
        <f t="shared" si="10"/>
        <v>3728665.3759484971</v>
      </c>
      <c r="AF35" s="63">
        <f t="shared" si="17"/>
        <v>14574</v>
      </c>
      <c r="AG35" s="63">
        <f t="shared" si="5"/>
        <v>8701.3520328811173</v>
      </c>
      <c r="AH35" s="62">
        <f t="shared" si="18"/>
        <v>5872.6479671188827</v>
      </c>
      <c r="AI35" s="63">
        <f t="shared" si="6"/>
        <v>3719964.0239156159</v>
      </c>
      <c r="AJ35" s="2"/>
      <c r="AK35" s="2"/>
      <c r="AL35" s="2"/>
    </row>
    <row r="36" spans="1:38" ht="43.2" hidden="1" x14ac:dyDescent="0.3">
      <c r="L36" s="30" t="s">
        <v>177</v>
      </c>
      <c r="M36" s="1"/>
      <c r="N36" s="98">
        <f>$J$7</f>
        <v>200</v>
      </c>
      <c r="O36" s="84" t="str">
        <f>IF(N36&gt;Parametry!$B$23,"VYCHÁZÍ DLOUHÁ SPLATNOST !!",IF(N36&lt;24,"VYCHÁZÍ KRÁTKÁ SPLATNOST",""))</f>
        <v/>
      </c>
      <c r="P36" s="80" t="s">
        <v>15</v>
      </c>
      <c r="Q36" s="61" t="s">
        <v>181</v>
      </c>
      <c r="V36" s="62">
        <v>33</v>
      </c>
      <c r="W36" s="63">
        <f t="shared" si="14"/>
        <v>3719964.0239156159</v>
      </c>
      <c r="X36" s="63">
        <f t="shared" si="0"/>
        <v>14574</v>
      </c>
      <c r="Y36" s="63">
        <f t="shared" si="8"/>
        <v>8715.0566623329032</v>
      </c>
      <c r="Z36" s="63">
        <f t="shared" si="15"/>
        <v>5858.9433376670959</v>
      </c>
      <c r="AA36" s="63">
        <f t="shared" si="13"/>
        <v>3711248.9672532831</v>
      </c>
      <c r="AB36" s="62"/>
      <c r="AC36" s="62"/>
      <c r="AD36" s="62" t="b">
        <f t="shared" si="16"/>
        <v>0</v>
      </c>
      <c r="AE36" s="63">
        <f t="shared" si="10"/>
        <v>3719964.0239156159</v>
      </c>
      <c r="AF36" s="63">
        <f t="shared" si="17"/>
        <v>14574</v>
      </c>
      <c r="AG36" s="63">
        <f t="shared" si="5"/>
        <v>8715.0566623329032</v>
      </c>
      <c r="AH36" s="62">
        <f t="shared" si="18"/>
        <v>5858.9433376670959</v>
      </c>
      <c r="AI36" s="63">
        <f t="shared" si="6"/>
        <v>3711248.9672532831</v>
      </c>
      <c r="AJ36" s="2"/>
      <c r="AK36" s="2"/>
      <c r="AL36" s="2"/>
    </row>
    <row r="37" spans="1:38" hidden="1" x14ac:dyDescent="0.3">
      <c r="L37" s="30" t="s">
        <v>154</v>
      </c>
      <c r="M37" s="1"/>
      <c r="N37" s="155">
        <v>0.99</v>
      </c>
      <c r="Q37" s="61" t="s">
        <v>179</v>
      </c>
      <c r="V37" s="62">
        <v>34</v>
      </c>
      <c r="W37" s="63">
        <f t="shared" si="14"/>
        <v>3711248.9672532831</v>
      </c>
      <c r="X37" s="63">
        <f t="shared" si="0"/>
        <v>14574</v>
      </c>
      <c r="Y37" s="63">
        <f t="shared" si="8"/>
        <v>8728.7828765760787</v>
      </c>
      <c r="Z37" s="63">
        <f t="shared" si="15"/>
        <v>5845.2171234239213</v>
      </c>
      <c r="AA37" s="63">
        <f t="shared" si="13"/>
        <v>3702520.1843767068</v>
      </c>
      <c r="AB37" s="62"/>
      <c r="AC37" s="62"/>
      <c r="AD37" s="62" t="b">
        <f t="shared" si="16"/>
        <v>0</v>
      </c>
      <c r="AE37" s="63">
        <f t="shared" si="10"/>
        <v>3711248.9672532831</v>
      </c>
      <c r="AF37" s="63">
        <f t="shared" si="17"/>
        <v>14574</v>
      </c>
      <c r="AG37" s="63">
        <f t="shared" si="5"/>
        <v>8728.7828765760787</v>
      </c>
      <c r="AH37" s="62">
        <f t="shared" si="18"/>
        <v>5845.2171234239213</v>
      </c>
      <c r="AI37" s="63">
        <f t="shared" si="6"/>
        <v>3702520.1843767068</v>
      </c>
      <c r="AJ37" s="2"/>
      <c r="AK37" s="2"/>
      <c r="AL37" s="2"/>
    </row>
    <row r="38" spans="1:38" s="1" customFormat="1" hidden="1" x14ac:dyDescent="0.3">
      <c r="C38" s="2"/>
      <c r="D38" s="78"/>
      <c r="E38" s="78"/>
      <c r="F38" s="45"/>
      <c r="G38" s="78"/>
      <c r="H38" s="2"/>
      <c r="I38" s="62"/>
      <c r="J38" s="61"/>
      <c r="K38" s="61"/>
      <c r="L38" s="61"/>
      <c r="M38" s="61"/>
      <c r="N38" s="153">
        <v>0.08</v>
      </c>
      <c r="O38" s="61"/>
      <c r="P38" s="61"/>
      <c r="Q38" s="61" t="s">
        <v>180</v>
      </c>
      <c r="R38" s="61"/>
      <c r="S38" s="61"/>
      <c r="T38" s="61"/>
      <c r="U38" s="61"/>
      <c r="V38" s="62">
        <v>35</v>
      </c>
      <c r="W38" s="63">
        <f t="shared" si="14"/>
        <v>3702520.1843767068</v>
      </c>
      <c r="X38" s="63">
        <f t="shared" si="0"/>
        <v>14574</v>
      </c>
      <c r="Y38" s="63">
        <f t="shared" si="8"/>
        <v>8742.5307096066863</v>
      </c>
      <c r="Z38" s="63">
        <f t="shared" si="15"/>
        <v>5831.4692903933137</v>
      </c>
      <c r="AA38" s="63">
        <f t="shared" si="13"/>
        <v>3693777.6536671002</v>
      </c>
      <c r="AB38" s="62"/>
      <c r="AC38" s="62"/>
      <c r="AD38" s="62" t="b">
        <f t="shared" si="16"/>
        <v>0</v>
      </c>
      <c r="AE38" s="63">
        <f t="shared" si="10"/>
        <v>3702520.1843767068</v>
      </c>
      <c r="AF38" s="63">
        <f t="shared" si="17"/>
        <v>14574</v>
      </c>
      <c r="AG38" s="63">
        <f t="shared" si="5"/>
        <v>8742.5307096066863</v>
      </c>
      <c r="AH38" s="62">
        <f t="shared" si="18"/>
        <v>5831.4692903933137</v>
      </c>
      <c r="AI38" s="63">
        <f t="shared" si="6"/>
        <v>3693777.6536671002</v>
      </c>
      <c r="AJ38" s="2"/>
      <c r="AK38" s="2"/>
      <c r="AL38" s="2"/>
    </row>
    <row r="39" spans="1:38" s="1" customFormat="1" hidden="1" x14ac:dyDescent="0.3">
      <c r="A39" s="6"/>
      <c r="C39" s="2"/>
      <c r="D39" s="78"/>
      <c r="E39" s="78"/>
      <c r="F39" s="45"/>
      <c r="G39" s="78"/>
      <c r="H39" s="2"/>
      <c r="I39" s="62"/>
      <c r="J39" s="61"/>
      <c r="K39" s="61"/>
      <c r="L39" s="61"/>
      <c r="M39" s="61"/>
      <c r="N39" s="61"/>
      <c r="O39" s="61"/>
      <c r="P39" s="61"/>
      <c r="Q39" s="61"/>
      <c r="R39" s="61"/>
      <c r="S39" s="61"/>
      <c r="T39" s="61"/>
      <c r="U39" s="61"/>
      <c r="V39" s="62">
        <v>36</v>
      </c>
      <c r="W39" s="63">
        <f t="shared" si="14"/>
        <v>3693777.6536671002</v>
      </c>
      <c r="X39" s="63">
        <f t="shared" si="0"/>
        <v>14574</v>
      </c>
      <c r="Y39" s="63">
        <f t="shared" si="8"/>
        <v>8756.3001954743158</v>
      </c>
      <c r="Z39" s="63">
        <f t="shared" si="15"/>
        <v>5817.6998045256832</v>
      </c>
      <c r="AA39" s="63">
        <f t="shared" si="13"/>
        <v>3685021.3534716261</v>
      </c>
      <c r="AB39" s="62"/>
      <c r="AC39" s="62"/>
      <c r="AD39" s="62" t="b">
        <f t="shared" si="16"/>
        <v>0</v>
      </c>
      <c r="AE39" s="63">
        <f t="shared" si="10"/>
        <v>3693777.6536671002</v>
      </c>
      <c r="AF39" s="63">
        <f t="shared" si="17"/>
        <v>14574</v>
      </c>
      <c r="AG39" s="63">
        <f t="shared" si="5"/>
        <v>8756.3001954743158</v>
      </c>
      <c r="AH39" s="62">
        <f t="shared" si="18"/>
        <v>5817.6998045256832</v>
      </c>
      <c r="AI39" s="63">
        <f t="shared" si="6"/>
        <v>3685021.3534716261</v>
      </c>
      <c r="AJ39" s="2"/>
      <c r="AK39" s="2"/>
      <c r="AL39" s="2"/>
    </row>
    <row r="40" spans="1:38" s="1" customFormat="1" hidden="1" x14ac:dyDescent="0.3">
      <c r="A40" s="6"/>
      <c r="C40" s="2"/>
      <c r="D40" s="78"/>
      <c r="E40" s="78"/>
      <c r="F40" s="45"/>
      <c r="G40" s="78"/>
      <c r="H40" s="2"/>
      <c r="I40" s="62"/>
      <c r="J40" s="61"/>
      <c r="K40" s="61"/>
      <c r="L40" s="61"/>
      <c r="M40" s="61"/>
      <c r="N40" s="61"/>
      <c r="O40" s="61"/>
      <c r="P40" s="61"/>
      <c r="Q40" s="61"/>
      <c r="R40" s="61"/>
      <c r="S40" s="61"/>
      <c r="T40" s="61"/>
      <c r="U40" s="61"/>
      <c r="V40" s="62">
        <v>37</v>
      </c>
      <c r="W40" s="63">
        <f t="shared" si="14"/>
        <v>3685021.3534716261</v>
      </c>
      <c r="X40" s="63">
        <f t="shared" si="0"/>
        <v>14574</v>
      </c>
      <c r="Y40" s="63">
        <f t="shared" si="8"/>
        <v>8770.0913682821883</v>
      </c>
      <c r="Z40" s="63">
        <f t="shared" si="15"/>
        <v>5803.9086317178117</v>
      </c>
      <c r="AA40" s="63">
        <f t="shared" si="13"/>
        <v>3676251.2621033438</v>
      </c>
      <c r="AB40" s="62"/>
      <c r="AC40" s="62"/>
      <c r="AD40" s="62" t="b">
        <f t="shared" si="16"/>
        <v>0</v>
      </c>
      <c r="AE40" s="63">
        <f t="shared" si="10"/>
        <v>3685021.3534716261</v>
      </c>
      <c r="AF40" s="63">
        <f t="shared" si="17"/>
        <v>14574</v>
      </c>
      <c r="AG40" s="63">
        <f t="shared" si="5"/>
        <v>8770.0913682821883</v>
      </c>
      <c r="AH40" s="62">
        <f t="shared" si="18"/>
        <v>5803.9086317178117</v>
      </c>
      <c r="AI40" s="63">
        <f t="shared" si="6"/>
        <v>3676251.2621033438</v>
      </c>
      <c r="AJ40" s="2"/>
      <c r="AK40" s="2"/>
      <c r="AL40" s="2"/>
    </row>
    <row r="41" spans="1:38" s="1" customFormat="1" hidden="1" x14ac:dyDescent="0.3">
      <c r="A41" s="6"/>
      <c r="C41" s="2"/>
      <c r="D41" s="78"/>
      <c r="E41" s="78"/>
      <c r="F41" s="45"/>
      <c r="G41" s="78"/>
      <c r="H41" s="2"/>
      <c r="I41" s="62"/>
      <c r="J41" s="61"/>
      <c r="K41" s="61"/>
      <c r="L41" s="61"/>
      <c r="M41" s="61"/>
      <c r="N41" s="61"/>
      <c r="O41" s="61"/>
      <c r="P41" s="61"/>
      <c r="Q41" s="61"/>
      <c r="R41" s="61"/>
      <c r="S41" s="61"/>
      <c r="T41" s="61"/>
      <c r="U41" s="61"/>
      <c r="V41" s="62">
        <v>38</v>
      </c>
      <c r="W41" s="63">
        <f t="shared" si="14"/>
        <v>3676251.2621033438</v>
      </c>
      <c r="X41" s="63">
        <f t="shared" si="0"/>
        <v>14574</v>
      </c>
      <c r="Y41" s="63">
        <f t="shared" si="8"/>
        <v>8783.9042621872322</v>
      </c>
      <c r="Z41" s="63">
        <f t="shared" si="15"/>
        <v>5790.0957378127669</v>
      </c>
      <c r="AA41" s="63">
        <f t="shared" si="13"/>
        <v>3667467.3578411564</v>
      </c>
      <c r="AB41" s="62"/>
      <c r="AC41" s="62"/>
      <c r="AD41" s="62" t="b">
        <f t="shared" si="16"/>
        <v>0</v>
      </c>
      <c r="AE41" s="63">
        <f t="shared" si="10"/>
        <v>3676251.2621033438</v>
      </c>
      <c r="AF41" s="63">
        <f t="shared" si="17"/>
        <v>14574</v>
      </c>
      <c r="AG41" s="63">
        <f t="shared" si="5"/>
        <v>8783.9042621872322</v>
      </c>
      <c r="AH41" s="62">
        <f t="shared" si="18"/>
        <v>5790.0957378127669</v>
      </c>
      <c r="AI41" s="63">
        <f t="shared" si="6"/>
        <v>3667467.3578411564</v>
      </c>
      <c r="AJ41" s="2"/>
      <c r="AK41" s="2"/>
      <c r="AL41" s="2"/>
    </row>
    <row r="42" spans="1:38" s="1" customFormat="1" hidden="1" x14ac:dyDescent="0.3">
      <c r="A42" s="6"/>
      <c r="C42" s="2"/>
      <c r="D42" s="78"/>
      <c r="E42" s="78"/>
      <c r="F42" s="45"/>
      <c r="G42" s="78"/>
      <c r="H42" s="2"/>
      <c r="I42" s="62"/>
      <c r="J42" s="61"/>
      <c r="K42" s="61"/>
      <c r="L42" s="61"/>
      <c r="M42" s="61"/>
      <c r="N42" s="61"/>
      <c r="O42" s="61"/>
      <c r="P42" s="61"/>
      <c r="Q42" s="61"/>
      <c r="R42" s="61"/>
      <c r="S42" s="61"/>
      <c r="T42" s="61"/>
      <c r="U42" s="61"/>
      <c r="V42" s="62">
        <v>39</v>
      </c>
      <c r="W42" s="63">
        <f t="shared" si="14"/>
        <v>3667467.3578411564</v>
      </c>
      <c r="X42" s="63">
        <f t="shared" si="0"/>
        <v>14574</v>
      </c>
      <c r="Y42" s="63">
        <f t="shared" si="8"/>
        <v>8797.738911400178</v>
      </c>
      <c r="Z42" s="63">
        <f t="shared" si="15"/>
        <v>5776.261088599822</v>
      </c>
      <c r="AA42" s="63">
        <f t="shared" si="13"/>
        <v>3658669.6189297563</v>
      </c>
      <c r="AB42" s="62"/>
      <c r="AC42" s="62"/>
      <c r="AD42" s="62" t="b">
        <f t="shared" si="16"/>
        <v>0</v>
      </c>
      <c r="AE42" s="63">
        <f t="shared" si="10"/>
        <v>3667467.3578411564</v>
      </c>
      <c r="AF42" s="63">
        <f t="shared" si="17"/>
        <v>14574</v>
      </c>
      <c r="AG42" s="63">
        <f t="shared" si="5"/>
        <v>8797.738911400178</v>
      </c>
      <c r="AH42" s="62">
        <f t="shared" si="18"/>
        <v>5776.261088599822</v>
      </c>
      <c r="AI42" s="63">
        <f t="shared" si="6"/>
        <v>3658669.6189297563</v>
      </c>
      <c r="AJ42" s="2"/>
      <c r="AK42" s="2"/>
      <c r="AL42" s="2"/>
    </row>
    <row r="43" spans="1:38" s="1" customFormat="1" hidden="1" x14ac:dyDescent="0.3">
      <c r="A43" s="6"/>
      <c r="C43" s="2"/>
      <c r="D43" s="78"/>
      <c r="E43" s="78"/>
      <c r="F43" s="45"/>
      <c r="G43" s="78"/>
      <c r="H43" s="2"/>
      <c r="I43" s="62"/>
      <c r="J43" s="61"/>
      <c r="K43" s="61"/>
      <c r="L43" s="61"/>
      <c r="M43" s="61"/>
      <c r="N43" s="61"/>
      <c r="O43" s="61"/>
      <c r="P43" s="61"/>
      <c r="Q43" s="61"/>
      <c r="R43" s="61"/>
      <c r="S43" s="61"/>
      <c r="T43" s="61"/>
      <c r="U43" s="61"/>
      <c r="V43" s="62">
        <v>40</v>
      </c>
      <c r="W43" s="63">
        <f t="shared" si="14"/>
        <v>3658669.6189297563</v>
      </c>
      <c r="X43" s="63">
        <f t="shared" si="0"/>
        <v>14574</v>
      </c>
      <c r="Y43" s="63">
        <f t="shared" si="8"/>
        <v>8811.5953501856347</v>
      </c>
      <c r="Z43" s="63">
        <f t="shared" si="15"/>
        <v>5762.4046498143662</v>
      </c>
      <c r="AA43" s="63">
        <f t="shared" si="13"/>
        <v>3649858.0235795709</v>
      </c>
      <c r="AB43" s="62"/>
      <c r="AC43" s="62"/>
      <c r="AD43" s="62" t="b">
        <f t="shared" si="16"/>
        <v>0</v>
      </c>
      <c r="AE43" s="63">
        <f t="shared" si="10"/>
        <v>3658669.6189297563</v>
      </c>
      <c r="AF43" s="63">
        <f t="shared" si="17"/>
        <v>14574</v>
      </c>
      <c r="AG43" s="63">
        <f t="shared" si="5"/>
        <v>8811.5953501856347</v>
      </c>
      <c r="AH43" s="62">
        <f t="shared" si="18"/>
        <v>5762.4046498143662</v>
      </c>
      <c r="AI43" s="63">
        <f t="shared" si="6"/>
        <v>3649858.0235795709</v>
      </c>
      <c r="AJ43" s="2"/>
      <c r="AK43" s="2"/>
      <c r="AL43" s="2"/>
    </row>
    <row r="44" spans="1:38" hidden="1" x14ac:dyDescent="0.3">
      <c r="A44" s="6"/>
      <c r="V44" s="62">
        <v>41</v>
      </c>
      <c r="W44" s="63">
        <f t="shared" si="14"/>
        <v>3649858.0235795709</v>
      </c>
      <c r="X44" s="63">
        <f t="shared" si="0"/>
        <v>14574</v>
      </c>
      <c r="Y44" s="63">
        <f t="shared" si="8"/>
        <v>8825.4736128621771</v>
      </c>
      <c r="Z44" s="63">
        <f t="shared" si="15"/>
        <v>5748.5263871378238</v>
      </c>
      <c r="AA44" s="63">
        <f t="shared" si="13"/>
        <v>3641032.5499667088</v>
      </c>
      <c r="AB44" s="62"/>
      <c r="AC44" s="62"/>
      <c r="AD44" s="62" t="b">
        <f t="shared" si="16"/>
        <v>0</v>
      </c>
      <c r="AE44" s="63">
        <f t="shared" si="10"/>
        <v>3649858.0235795709</v>
      </c>
      <c r="AF44" s="63">
        <f t="shared" si="17"/>
        <v>14574</v>
      </c>
      <c r="AG44" s="63">
        <f t="shared" si="5"/>
        <v>8825.4736128621771</v>
      </c>
      <c r="AH44" s="62">
        <f t="shared" si="18"/>
        <v>5748.5263871378238</v>
      </c>
      <c r="AI44" s="63">
        <f t="shared" si="6"/>
        <v>3641032.5499667088</v>
      </c>
      <c r="AJ44" s="2"/>
      <c r="AK44" s="2"/>
      <c r="AL44" s="2"/>
    </row>
    <row r="45" spans="1:38" hidden="1" x14ac:dyDescent="0.3">
      <c r="V45" s="62">
        <v>42</v>
      </c>
      <c r="W45" s="63">
        <f t="shared" si="14"/>
        <v>3641032.5499667088</v>
      </c>
      <c r="X45" s="63">
        <f t="shared" si="0"/>
        <v>14574</v>
      </c>
      <c r="Y45" s="63">
        <f t="shared" si="8"/>
        <v>8839.373733802433</v>
      </c>
      <c r="Z45" s="63">
        <f t="shared" si="15"/>
        <v>5734.6262661975661</v>
      </c>
      <c r="AA45" s="63">
        <f t="shared" si="13"/>
        <v>3632193.1762329065</v>
      </c>
      <c r="AB45" s="62"/>
      <c r="AC45" s="62"/>
      <c r="AD45" s="62" t="b">
        <f t="shared" si="16"/>
        <v>0</v>
      </c>
      <c r="AE45" s="63">
        <f t="shared" si="10"/>
        <v>3641032.5499667088</v>
      </c>
      <c r="AF45" s="63">
        <f t="shared" si="17"/>
        <v>14574</v>
      </c>
      <c r="AG45" s="63">
        <f t="shared" si="5"/>
        <v>8839.373733802433</v>
      </c>
      <c r="AH45" s="62">
        <f t="shared" si="18"/>
        <v>5734.6262661975661</v>
      </c>
      <c r="AI45" s="63">
        <f t="shared" si="6"/>
        <v>3632193.1762329065</v>
      </c>
      <c r="AJ45" s="2"/>
      <c r="AK45" s="2"/>
      <c r="AL45" s="2"/>
    </row>
    <row r="46" spans="1:38" hidden="1" x14ac:dyDescent="0.3">
      <c r="V46" s="62">
        <v>43</v>
      </c>
      <c r="W46" s="63">
        <f t="shared" si="14"/>
        <v>3632193.1762329065</v>
      </c>
      <c r="X46" s="63">
        <f t="shared" si="0"/>
        <v>14574</v>
      </c>
      <c r="Y46" s="63">
        <f t="shared" si="8"/>
        <v>8853.2957474331706</v>
      </c>
      <c r="Z46" s="63">
        <f t="shared" si="15"/>
        <v>5720.7042525668285</v>
      </c>
      <c r="AA46" s="63">
        <f t="shared" si="13"/>
        <v>3623339.8804854732</v>
      </c>
      <c r="AB46" s="62"/>
      <c r="AC46" s="62"/>
      <c r="AD46" s="62" t="b">
        <f t="shared" si="16"/>
        <v>0</v>
      </c>
      <c r="AE46" s="63">
        <f t="shared" si="10"/>
        <v>3632193.1762329065</v>
      </c>
      <c r="AF46" s="63">
        <f t="shared" si="17"/>
        <v>14574</v>
      </c>
      <c r="AG46" s="63">
        <f t="shared" si="5"/>
        <v>8853.2957474331706</v>
      </c>
      <c r="AH46" s="62">
        <f t="shared" si="18"/>
        <v>5720.7042525668285</v>
      </c>
      <c r="AI46" s="63">
        <f t="shared" si="6"/>
        <v>3623339.8804854732</v>
      </c>
      <c r="AJ46" s="2"/>
      <c r="AK46" s="2"/>
      <c r="AL46" s="2"/>
    </row>
    <row r="47" spans="1:38" hidden="1" x14ac:dyDescent="0.3">
      <c r="V47" s="62">
        <v>44</v>
      </c>
      <c r="W47" s="63">
        <f t="shared" si="14"/>
        <v>3623339.8804854732</v>
      </c>
      <c r="X47" s="63">
        <f t="shared" si="0"/>
        <v>14574</v>
      </c>
      <c r="Y47" s="63">
        <f t="shared" si="8"/>
        <v>8867.2396882353787</v>
      </c>
      <c r="Z47" s="63">
        <f t="shared" si="15"/>
        <v>5706.7603117646204</v>
      </c>
      <c r="AA47" s="63">
        <f t="shared" si="13"/>
        <v>3614472.6407972379</v>
      </c>
      <c r="AB47" s="62"/>
      <c r="AC47" s="62"/>
      <c r="AD47" s="62" t="b">
        <f t="shared" si="16"/>
        <v>0</v>
      </c>
      <c r="AE47" s="63">
        <f t="shared" si="10"/>
        <v>3623339.8804854732</v>
      </c>
      <c r="AF47" s="63">
        <f t="shared" si="17"/>
        <v>14574</v>
      </c>
      <c r="AG47" s="63">
        <f t="shared" si="5"/>
        <v>8867.2396882353787</v>
      </c>
      <c r="AH47" s="62">
        <f t="shared" si="18"/>
        <v>5706.7603117646204</v>
      </c>
      <c r="AI47" s="63">
        <f t="shared" si="6"/>
        <v>3614472.6407972379</v>
      </c>
      <c r="AJ47" s="2"/>
      <c r="AK47" s="2"/>
      <c r="AL47" s="2"/>
    </row>
    <row r="48" spans="1:38" hidden="1" x14ac:dyDescent="0.3">
      <c r="V48" s="62">
        <v>45</v>
      </c>
      <c r="W48" s="63">
        <f t="shared" si="14"/>
        <v>3614472.6407972379</v>
      </c>
      <c r="X48" s="63">
        <f t="shared" si="0"/>
        <v>14574</v>
      </c>
      <c r="Y48" s="63">
        <f t="shared" si="8"/>
        <v>8881.20559074435</v>
      </c>
      <c r="Z48" s="63">
        <f t="shared" si="15"/>
        <v>5692.79440925565</v>
      </c>
      <c r="AA48" s="63">
        <f t="shared" si="13"/>
        <v>3605591.4352064934</v>
      </c>
      <c r="AB48" s="62"/>
      <c r="AC48" s="62"/>
      <c r="AD48" s="62" t="b">
        <f t="shared" si="16"/>
        <v>0</v>
      </c>
      <c r="AE48" s="63">
        <f t="shared" si="10"/>
        <v>3614472.6407972379</v>
      </c>
      <c r="AF48" s="63">
        <f t="shared" si="17"/>
        <v>14574</v>
      </c>
      <c r="AG48" s="63">
        <f t="shared" si="5"/>
        <v>8881.20559074435</v>
      </c>
      <c r="AH48" s="62">
        <f t="shared" si="18"/>
        <v>5692.79440925565</v>
      </c>
      <c r="AI48" s="63">
        <f t="shared" si="6"/>
        <v>3605591.4352064934</v>
      </c>
      <c r="AJ48" s="2"/>
      <c r="AK48" s="2"/>
      <c r="AL48" s="2"/>
    </row>
    <row r="49" spans="22:38" hidden="1" x14ac:dyDescent="0.3">
      <c r="V49" s="62">
        <v>46</v>
      </c>
      <c r="W49" s="63">
        <f t="shared" si="14"/>
        <v>3605591.4352064934</v>
      </c>
      <c r="X49" s="63">
        <f t="shared" si="0"/>
        <v>14574</v>
      </c>
      <c r="Y49" s="63">
        <f t="shared" si="8"/>
        <v>8895.1934895497725</v>
      </c>
      <c r="Z49" s="63">
        <f t="shared" si="15"/>
        <v>5678.8065104502275</v>
      </c>
      <c r="AA49" s="63">
        <f t="shared" si="13"/>
        <v>3596696.2417169437</v>
      </c>
      <c r="AB49" s="62"/>
      <c r="AC49" s="62"/>
      <c r="AD49" s="62" t="b">
        <f t="shared" si="16"/>
        <v>0</v>
      </c>
      <c r="AE49" s="63">
        <f t="shared" si="10"/>
        <v>3605591.4352064934</v>
      </c>
      <c r="AF49" s="63">
        <f t="shared" si="17"/>
        <v>14574</v>
      </c>
      <c r="AG49" s="63">
        <f t="shared" si="5"/>
        <v>8895.1934895497725</v>
      </c>
      <c r="AH49" s="62">
        <f t="shared" si="18"/>
        <v>5678.8065104502275</v>
      </c>
      <c r="AI49" s="63">
        <f t="shared" si="6"/>
        <v>3596696.2417169437</v>
      </c>
      <c r="AJ49" s="2"/>
      <c r="AK49" s="2"/>
      <c r="AL49" s="2"/>
    </row>
    <row r="50" spans="22:38" hidden="1" x14ac:dyDescent="0.3">
      <c r="V50" s="62">
        <v>47</v>
      </c>
      <c r="W50" s="63">
        <f t="shared" si="14"/>
        <v>3596696.2417169437</v>
      </c>
      <c r="X50" s="63">
        <f t="shared" si="0"/>
        <v>14574</v>
      </c>
      <c r="Y50" s="63">
        <f t="shared" si="8"/>
        <v>8909.2034192958126</v>
      </c>
      <c r="Z50" s="63">
        <f t="shared" si="15"/>
        <v>5664.7965807041865</v>
      </c>
      <c r="AA50" s="63">
        <f t="shared" si="13"/>
        <v>3587787.0382976481</v>
      </c>
      <c r="AB50" s="62"/>
      <c r="AC50" s="62"/>
      <c r="AD50" s="62" t="b">
        <f t="shared" si="16"/>
        <v>0</v>
      </c>
      <c r="AE50" s="63">
        <f t="shared" si="10"/>
        <v>3596696.2417169437</v>
      </c>
      <c r="AF50" s="63">
        <f t="shared" si="17"/>
        <v>14574</v>
      </c>
      <c r="AG50" s="63">
        <f t="shared" si="5"/>
        <v>8909.2034192958126</v>
      </c>
      <c r="AH50" s="62">
        <f t="shared" si="18"/>
        <v>5664.7965807041865</v>
      </c>
      <c r="AI50" s="63">
        <f t="shared" si="6"/>
        <v>3587787.0382976481</v>
      </c>
      <c r="AJ50" s="2"/>
      <c r="AK50" s="2"/>
      <c r="AL50" s="2"/>
    </row>
    <row r="51" spans="22:38" hidden="1" x14ac:dyDescent="0.3">
      <c r="V51" s="62">
        <v>48</v>
      </c>
      <c r="W51" s="63">
        <f t="shared" si="14"/>
        <v>3587787.0382976481</v>
      </c>
      <c r="X51" s="63">
        <f t="shared" si="0"/>
        <v>14574</v>
      </c>
      <c r="Y51" s="63">
        <f t="shared" si="8"/>
        <v>8923.2354146812031</v>
      </c>
      <c r="Z51" s="63">
        <f t="shared" si="15"/>
        <v>5650.764585318796</v>
      </c>
      <c r="AA51" s="63">
        <f t="shared" si="13"/>
        <v>3578863.8028829671</v>
      </c>
      <c r="AB51" s="62"/>
      <c r="AC51" s="62"/>
      <c r="AD51" s="62" t="b">
        <f t="shared" si="16"/>
        <v>0</v>
      </c>
      <c r="AE51" s="63">
        <f t="shared" si="10"/>
        <v>3587787.0382976481</v>
      </c>
      <c r="AF51" s="63">
        <f t="shared" si="17"/>
        <v>14574</v>
      </c>
      <c r="AG51" s="63">
        <f t="shared" si="5"/>
        <v>8923.2354146812031</v>
      </c>
      <c r="AH51" s="62">
        <f t="shared" si="18"/>
        <v>5650.764585318796</v>
      </c>
      <c r="AI51" s="63">
        <f t="shared" si="6"/>
        <v>3578863.8028829671</v>
      </c>
      <c r="AJ51" s="2"/>
      <c r="AK51" s="2"/>
      <c r="AL51" s="2"/>
    </row>
    <row r="52" spans="22:38" hidden="1" x14ac:dyDescent="0.3">
      <c r="V52" s="62">
        <v>49</v>
      </c>
      <c r="W52" s="63">
        <f t="shared" si="14"/>
        <v>3578863.8028829671</v>
      </c>
      <c r="X52" s="63">
        <f t="shared" si="0"/>
        <v>14574</v>
      </c>
      <c r="Y52" s="63">
        <f t="shared" si="8"/>
        <v>8937.2895104593263</v>
      </c>
      <c r="Z52" s="63">
        <f t="shared" si="15"/>
        <v>5636.7104895406737</v>
      </c>
      <c r="AA52" s="63">
        <f t="shared" si="13"/>
        <v>3569926.5133725079</v>
      </c>
      <c r="AB52" s="62"/>
      <c r="AC52" s="62"/>
      <c r="AD52" s="62" t="b">
        <f t="shared" si="16"/>
        <v>0</v>
      </c>
      <c r="AE52" s="63">
        <f t="shared" si="10"/>
        <v>3578863.8028829671</v>
      </c>
      <c r="AF52" s="63">
        <f t="shared" si="17"/>
        <v>14574</v>
      </c>
      <c r="AG52" s="63">
        <f t="shared" si="5"/>
        <v>8937.2895104593263</v>
      </c>
      <c r="AH52" s="62">
        <f t="shared" si="18"/>
        <v>5636.7104895406737</v>
      </c>
      <c r="AI52" s="63">
        <f t="shared" si="6"/>
        <v>3569926.5133725079</v>
      </c>
      <c r="AJ52" s="2"/>
      <c r="AK52" s="2"/>
      <c r="AL52" s="2"/>
    </row>
    <row r="53" spans="22:38" hidden="1" x14ac:dyDescent="0.3">
      <c r="V53" s="62">
        <v>50</v>
      </c>
      <c r="W53" s="63">
        <f t="shared" si="14"/>
        <v>3569926.5133725079</v>
      </c>
      <c r="X53" s="63">
        <f t="shared" si="0"/>
        <v>14574</v>
      </c>
      <c r="Y53" s="63">
        <f t="shared" si="8"/>
        <v>8951.3657414383015</v>
      </c>
      <c r="Z53" s="63">
        <f t="shared" si="15"/>
        <v>5622.6342585616994</v>
      </c>
      <c r="AA53" s="63">
        <f t="shared" si="13"/>
        <v>3560975.1476310696</v>
      </c>
      <c r="AB53" s="62"/>
      <c r="AC53" s="62"/>
      <c r="AD53" s="62" t="b">
        <f t="shared" si="16"/>
        <v>0</v>
      </c>
      <c r="AE53" s="63">
        <f t="shared" si="10"/>
        <v>3569926.5133725079</v>
      </c>
      <c r="AF53" s="63">
        <f t="shared" si="17"/>
        <v>14574</v>
      </c>
      <c r="AG53" s="63">
        <f t="shared" si="5"/>
        <v>8951.3657414383015</v>
      </c>
      <c r="AH53" s="62">
        <f t="shared" si="18"/>
        <v>5622.6342585616994</v>
      </c>
      <c r="AI53" s="63">
        <f t="shared" si="6"/>
        <v>3560975.1476310696</v>
      </c>
      <c r="AJ53" s="2"/>
      <c r="AK53" s="2"/>
      <c r="AL53" s="2"/>
    </row>
    <row r="54" spans="22:38" hidden="1" x14ac:dyDescent="0.3">
      <c r="V54" s="62">
        <v>51</v>
      </c>
      <c r="W54" s="63">
        <f t="shared" si="14"/>
        <v>3560975.1476310696</v>
      </c>
      <c r="X54" s="63">
        <f t="shared" si="0"/>
        <v>14574</v>
      </c>
      <c r="Y54" s="63">
        <f t="shared" si="8"/>
        <v>8965.4641424810652</v>
      </c>
      <c r="Z54" s="63">
        <f t="shared" si="15"/>
        <v>5608.5358575189348</v>
      </c>
      <c r="AA54" s="63">
        <f t="shared" si="13"/>
        <v>3552009.6834885888</v>
      </c>
      <c r="AB54" s="62"/>
      <c r="AC54" s="62"/>
      <c r="AD54" s="62" t="b">
        <f t="shared" si="16"/>
        <v>0</v>
      </c>
      <c r="AE54" s="63">
        <f t="shared" si="10"/>
        <v>3560975.1476310696</v>
      </c>
      <c r="AF54" s="63">
        <f t="shared" si="17"/>
        <v>14574</v>
      </c>
      <c r="AG54" s="63">
        <f t="shared" si="5"/>
        <v>8965.4641424810652</v>
      </c>
      <c r="AH54" s="62">
        <f t="shared" si="18"/>
        <v>5608.5358575189348</v>
      </c>
      <c r="AI54" s="63">
        <f t="shared" si="6"/>
        <v>3552009.6834885888</v>
      </c>
      <c r="AJ54" s="2"/>
      <c r="AK54" s="2"/>
      <c r="AL54" s="2"/>
    </row>
    <row r="55" spans="22:38" hidden="1" x14ac:dyDescent="0.3">
      <c r="V55" s="62">
        <v>52</v>
      </c>
      <c r="W55" s="63">
        <f t="shared" si="14"/>
        <v>3552009.6834885888</v>
      </c>
      <c r="X55" s="63">
        <f t="shared" si="0"/>
        <v>14574</v>
      </c>
      <c r="Y55" s="63">
        <f t="shared" si="8"/>
        <v>8979.5847485054728</v>
      </c>
      <c r="Z55" s="63">
        <f t="shared" si="15"/>
        <v>5594.4152514945272</v>
      </c>
      <c r="AA55" s="63">
        <f t="shared" si="13"/>
        <v>3543030.0987400832</v>
      </c>
      <c r="AB55" s="62"/>
      <c r="AC55" s="62"/>
      <c r="AD55" s="62" t="b">
        <f t="shared" si="16"/>
        <v>0</v>
      </c>
      <c r="AE55" s="63">
        <f t="shared" si="10"/>
        <v>3552009.6834885888</v>
      </c>
      <c r="AF55" s="63">
        <f t="shared" si="17"/>
        <v>14574</v>
      </c>
      <c r="AG55" s="63">
        <f t="shared" si="5"/>
        <v>8979.5847485054728</v>
      </c>
      <c r="AH55" s="62">
        <f t="shared" si="18"/>
        <v>5594.4152514945272</v>
      </c>
      <c r="AI55" s="63">
        <f t="shared" si="6"/>
        <v>3543030.0987400832</v>
      </c>
      <c r="AJ55" s="2"/>
      <c r="AK55" s="2"/>
      <c r="AL55" s="2"/>
    </row>
    <row r="56" spans="22:38" hidden="1" x14ac:dyDescent="0.3">
      <c r="V56" s="62">
        <v>53</v>
      </c>
      <c r="W56" s="63">
        <f t="shared" si="14"/>
        <v>3543030.0987400832</v>
      </c>
      <c r="X56" s="63">
        <f t="shared" si="0"/>
        <v>14574</v>
      </c>
      <c r="Y56" s="63">
        <f t="shared" si="8"/>
        <v>8993.7275944843677</v>
      </c>
      <c r="Z56" s="63">
        <f t="shared" si="15"/>
        <v>5580.2724055156314</v>
      </c>
      <c r="AA56" s="63">
        <f t="shared" si="13"/>
        <v>3534036.3711455986</v>
      </c>
      <c r="AB56" s="62"/>
      <c r="AC56" s="62"/>
      <c r="AD56" s="62" t="b">
        <f t="shared" si="16"/>
        <v>0</v>
      </c>
      <c r="AE56" s="63">
        <f t="shared" si="10"/>
        <v>3543030.0987400832</v>
      </c>
      <c r="AF56" s="63">
        <f t="shared" si="17"/>
        <v>14574</v>
      </c>
      <c r="AG56" s="63">
        <f t="shared" si="5"/>
        <v>8993.7275944843677</v>
      </c>
      <c r="AH56" s="62">
        <f t="shared" si="18"/>
        <v>5580.2724055156314</v>
      </c>
      <c r="AI56" s="63">
        <f t="shared" si="6"/>
        <v>3534036.3711455986</v>
      </c>
      <c r="AJ56" s="2"/>
      <c r="AK56" s="2"/>
      <c r="AL56" s="2"/>
    </row>
    <row r="57" spans="22:38" hidden="1" x14ac:dyDescent="0.3">
      <c r="V57" s="62">
        <v>54</v>
      </c>
      <c r="W57" s="63">
        <f t="shared" si="14"/>
        <v>3534036.3711455986</v>
      </c>
      <c r="X57" s="63">
        <f t="shared" si="0"/>
        <v>14574</v>
      </c>
      <c r="Y57" s="63">
        <f t="shared" si="8"/>
        <v>9007.8927154456833</v>
      </c>
      <c r="Z57" s="63">
        <f t="shared" si="15"/>
        <v>5566.1072845543176</v>
      </c>
      <c r="AA57" s="63">
        <f t="shared" si="13"/>
        <v>3525028.4784301529</v>
      </c>
      <c r="AB57" s="62"/>
      <c r="AC57" s="62"/>
      <c r="AD57" s="62" t="b">
        <f t="shared" si="16"/>
        <v>0</v>
      </c>
      <c r="AE57" s="63">
        <f t="shared" si="10"/>
        <v>3534036.3711455986</v>
      </c>
      <c r="AF57" s="63">
        <f t="shared" si="17"/>
        <v>14574</v>
      </c>
      <c r="AG57" s="63">
        <f t="shared" si="5"/>
        <v>9007.8927154456833</v>
      </c>
      <c r="AH57" s="62">
        <f t="shared" si="18"/>
        <v>5566.1072845543176</v>
      </c>
      <c r="AI57" s="63">
        <f t="shared" si="6"/>
        <v>3525028.4784301529</v>
      </c>
      <c r="AJ57" s="2"/>
      <c r="AK57" s="2"/>
      <c r="AL57" s="2"/>
    </row>
    <row r="58" spans="22:38" hidden="1" x14ac:dyDescent="0.3">
      <c r="V58" s="62">
        <v>55</v>
      </c>
      <c r="W58" s="63">
        <f t="shared" si="14"/>
        <v>3525028.4784301529</v>
      </c>
      <c r="X58" s="63">
        <f t="shared" si="0"/>
        <v>14574</v>
      </c>
      <c r="Y58" s="63">
        <f t="shared" si="8"/>
        <v>9022.0801464725082</v>
      </c>
      <c r="Z58" s="63">
        <f t="shared" si="15"/>
        <v>5551.9198535274909</v>
      </c>
      <c r="AA58" s="63">
        <f t="shared" si="13"/>
        <v>3516006.3982836804</v>
      </c>
      <c r="AB58" s="62"/>
      <c r="AC58" s="62"/>
      <c r="AD58" s="62" t="b">
        <f t="shared" si="16"/>
        <v>0</v>
      </c>
      <c r="AE58" s="63">
        <f t="shared" si="10"/>
        <v>3525028.4784301529</v>
      </c>
      <c r="AF58" s="63">
        <f t="shared" si="17"/>
        <v>14574</v>
      </c>
      <c r="AG58" s="63">
        <f t="shared" si="5"/>
        <v>9022.0801464725082</v>
      </c>
      <c r="AH58" s="62">
        <f t="shared" si="18"/>
        <v>5551.9198535274909</v>
      </c>
      <c r="AI58" s="63">
        <f t="shared" si="6"/>
        <v>3516006.3982836804</v>
      </c>
      <c r="AJ58" s="2"/>
      <c r="AK58" s="2"/>
      <c r="AL58" s="2"/>
    </row>
    <row r="59" spans="22:38" hidden="1" x14ac:dyDescent="0.3">
      <c r="V59" s="62">
        <v>56</v>
      </c>
      <c r="W59" s="63">
        <f t="shared" si="14"/>
        <v>3516006.3982836804</v>
      </c>
      <c r="X59" s="63">
        <f t="shared" si="0"/>
        <v>14574</v>
      </c>
      <c r="Y59" s="63">
        <f t="shared" si="8"/>
        <v>9036.289922703203</v>
      </c>
      <c r="Z59" s="63">
        <f t="shared" si="15"/>
        <v>5537.710077296797</v>
      </c>
      <c r="AA59" s="63">
        <f t="shared" si="13"/>
        <v>3506970.1083609774</v>
      </c>
      <c r="AB59" s="62"/>
      <c r="AC59" s="62"/>
      <c r="AD59" s="62" t="b">
        <f t="shared" si="16"/>
        <v>0</v>
      </c>
      <c r="AE59" s="63">
        <f t="shared" si="10"/>
        <v>3516006.3982836804</v>
      </c>
      <c r="AF59" s="63">
        <f t="shared" si="17"/>
        <v>14574</v>
      </c>
      <c r="AG59" s="63">
        <f t="shared" si="5"/>
        <v>9036.289922703203</v>
      </c>
      <c r="AH59" s="62">
        <f t="shared" si="18"/>
        <v>5537.710077296797</v>
      </c>
      <c r="AI59" s="63">
        <f t="shared" si="6"/>
        <v>3506970.1083609774</v>
      </c>
      <c r="AJ59" s="2"/>
      <c r="AK59" s="2"/>
      <c r="AL59" s="2"/>
    </row>
    <row r="60" spans="22:38" hidden="1" x14ac:dyDescent="0.3">
      <c r="V60" s="62">
        <v>57</v>
      </c>
      <c r="W60" s="63">
        <f t="shared" si="14"/>
        <v>3506970.1083609774</v>
      </c>
      <c r="X60" s="63">
        <f t="shared" si="0"/>
        <v>14574</v>
      </c>
      <c r="Y60" s="63">
        <f t="shared" si="8"/>
        <v>9050.522079331462</v>
      </c>
      <c r="Z60" s="63">
        <f t="shared" si="15"/>
        <v>5523.4779206685389</v>
      </c>
      <c r="AA60" s="63">
        <f t="shared" si="13"/>
        <v>3497919.586281646</v>
      </c>
      <c r="AB60" s="62"/>
      <c r="AC60" s="62"/>
      <c r="AD60" s="62" t="b">
        <f t="shared" si="16"/>
        <v>0</v>
      </c>
      <c r="AE60" s="63">
        <f t="shared" si="10"/>
        <v>3506970.1083609774</v>
      </c>
      <c r="AF60" s="63">
        <f t="shared" si="17"/>
        <v>14574</v>
      </c>
      <c r="AG60" s="63">
        <f t="shared" si="5"/>
        <v>9050.522079331462</v>
      </c>
      <c r="AH60" s="62">
        <f t="shared" si="18"/>
        <v>5523.4779206685389</v>
      </c>
      <c r="AI60" s="63">
        <f t="shared" si="6"/>
        <v>3497919.586281646</v>
      </c>
      <c r="AJ60" s="2"/>
      <c r="AK60" s="2"/>
      <c r="AL60" s="2"/>
    </row>
    <row r="61" spans="22:38" hidden="1" x14ac:dyDescent="0.3">
      <c r="V61" s="62">
        <v>58</v>
      </c>
      <c r="W61" s="63">
        <f t="shared" si="14"/>
        <v>3497919.586281646</v>
      </c>
      <c r="X61" s="63">
        <f t="shared" si="0"/>
        <v>14574</v>
      </c>
      <c r="Y61" s="63">
        <f t="shared" si="8"/>
        <v>9064.7766516064075</v>
      </c>
      <c r="Z61" s="63">
        <f t="shared" si="15"/>
        <v>5509.2233483935925</v>
      </c>
      <c r="AA61" s="63">
        <f t="shared" si="13"/>
        <v>3488854.8096300396</v>
      </c>
      <c r="AB61" s="62"/>
      <c r="AC61" s="62"/>
      <c r="AD61" s="62" t="b">
        <f t="shared" si="16"/>
        <v>0</v>
      </c>
      <c r="AE61" s="63">
        <f t="shared" si="10"/>
        <v>3497919.586281646</v>
      </c>
      <c r="AF61" s="63">
        <f t="shared" si="17"/>
        <v>14574</v>
      </c>
      <c r="AG61" s="63">
        <f t="shared" si="5"/>
        <v>9064.7766516064075</v>
      </c>
      <c r="AH61" s="62">
        <f t="shared" si="18"/>
        <v>5509.2233483935925</v>
      </c>
      <c r="AI61" s="63">
        <f t="shared" si="6"/>
        <v>3488854.8096300396</v>
      </c>
      <c r="AJ61" s="2"/>
      <c r="AK61" s="2"/>
      <c r="AL61" s="2"/>
    </row>
    <row r="62" spans="22:38" hidden="1" x14ac:dyDescent="0.3">
      <c r="V62" s="62">
        <v>59</v>
      </c>
      <c r="W62" s="63">
        <f t="shared" si="14"/>
        <v>3488854.8096300396</v>
      </c>
      <c r="X62" s="63">
        <f t="shared" si="0"/>
        <v>14574</v>
      </c>
      <c r="Y62" s="63">
        <f t="shared" si="8"/>
        <v>9079.0536748326886</v>
      </c>
      <c r="Z62" s="63">
        <f t="shared" si="15"/>
        <v>5494.9463251673124</v>
      </c>
      <c r="AA62" s="63">
        <f t="shared" si="13"/>
        <v>3479775.7559552067</v>
      </c>
      <c r="AB62" s="62"/>
      <c r="AC62" s="62"/>
      <c r="AD62" s="62" t="b">
        <f t="shared" si="16"/>
        <v>0</v>
      </c>
      <c r="AE62" s="63">
        <f t="shared" si="10"/>
        <v>3488854.8096300396</v>
      </c>
      <c r="AF62" s="63">
        <f t="shared" si="17"/>
        <v>14574</v>
      </c>
      <c r="AG62" s="63">
        <f t="shared" si="5"/>
        <v>9079.0536748326886</v>
      </c>
      <c r="AH62" s="62">
        <f t="shared" si="18"/>
        <v>5494.9463251673124</v>
      </c>
      <c r="AI62" s="63">
        <f t="shared" si="6"/>
        <v>3479775.7559552067</v>
      </c>
      <c r="AJ62" s="2"/>
      <c r="AK62" s="2"/>
      <c r="AL62" s="2"/>
    </row>
    <row r="63" spans="22:38" hidden="1" x14ac:dyDescent="0.3">
      <c r="V63" s="62">
        <v>60</v>
      </c>
      <c r="W63" s="63">
        <f t="shared" si="14"/>
        <v>3479775.7559552067</v>
      </c>
      <c r="X63" s="63">
        <f t="shared" si="0"/>
        <v>14574</v>
      </c>
      <c r="Y63" s="63">
        <f t="shared" si="8"/>
        <v>9093.3531843705496</v>
      </c>
      <c r="Z63" s="63">
        <f t="shared" si="15"/>
        <v>5480.6468156294504</v>
      </c>
      <c r="AA63" s="63">
        <f t="shared" si="13"/>
        <v>3470682.4027708364</v>
      </c>
      <c r="AB63" s="62"/>
      <c r="AC63" s="62"/>
      <c r="AD63" s="62" t="b">
        <f t="shared" si="16"/>
        <v>0</v>
      </c>
      <c r="AE63" s="63">
        <f t="shared" si="10"/>
        <v>3479775.7559552067</v>
      </c>
      <c r="AF63" s="63">
        <f t="shared" si="17"/>
        <v>14574</v>
      </c>
      <c r="AG63" s="63">
        <f t="shared" si="5"/>
        <v>9093.3531843705496</v>
      </c>
      <c r="AH63" s="62">
        <f t="shared" si="18"/>
        <v>5480.6468156294504</v>
      </c>
      <c r="AI63" s="63">
        <f t="shared" si="6"/>
        <v>3470682.4027708364</v>
      </c>
      <c r="AJ63" s="2"/>
      <c r="AK63" s="2"/>
      <c r="AL63" s="2"/>
    </row>
    <row r="64" spans="22:38" hidden="1" x14ac:dyDescent="0.3">
      <c r="V64" s="62">
        <v>61</v>
      </c>
      <c r="W64" s="63">
        <f t="shared" si="14"/>
        <v>3470682.4027708364</v>
      </c>
      <c r="X64" s="63">
        <f t="shared" si="0"/>
        <v>14574</v>
      </c>
      <c r="Y64" s="63">
        <f t="shared" si="8"/>
        <v>9107.6752156359325</v>
      </c>
      <c r="Z64" s="63">
        <f t="shared" si="15"/>
        <v>5466.3247843640675</v>
      </c>
      <c r="AA64" s="63">
        <f t="shared" si="13"/>
        <v>3461574.7275552005</v>
      </c>
      <c r="AB64" s="62"/>
      <c r="AC64" s="62"/>
      <c r="AD64" s="62" t="b">
        <f t="shared" si="16"/>
        <v>0</v>
      </c>
      <c r="AE64" s="63">
        <f t="shared" si="10"/>
        <v>3470682.4027708364</v>
      </c>
      <c r="AF64" s="63">
        <f t="shared" si="17"/>
        <v>14574</v>
      </c>
      <c r="AG64" s="63">
        <f t="shared" si="5"/>
        <v>9107.6752156359325</v>
      </c>
      <c r="AH64" s="62">
        <f t="shared" si="18"/>
        <v>5466.3247843640675</v>
      </c>
      <c r="AI64" s="63">
        <f t="shared" si="6"/>
        <v>3461574.7275552005</v>
      </c>
      <c r="AJ64" s="2"/>
      <c r="AK64" s="2"/>
      <c r="AL64" s="2"/>
    </row>
    <row r="65" spans="22:38" hidden="1" x14ac:dyDescent="0.3">
      <c r="V65" s="62">
        <v>62</v>
      </c>
      <c r="W65" s="63">
        <f t="shared" si="14"/>
        <v>3461574.7275552005</v>
      </c>
      <c r="X65" s="63">
        <f t="shared" si="0"/>
        <v>14574</v>
      </c>
      <c r="Y65" s="63">
        <f t="shared" si="8"/>
        <v>9122.0198041005606</v>
      </c>
      <c r="Z65" s="63">
        <f t="shared" si="15"/>
        <v>5451.9801958994403</v>
      </c>
      <c r="AA65" s="63">
        <f t="shared" si="13"/>
        <v>3452452.7077511</v>
      </c>
      <c r="AB65" s="62"/>
      <c r="AC65" s="62"/>
      <c r="AD65" s="62" t="b">
        <f t="shared" si="16"/>
        <v>0</v>
      </c>
      <c r="AE65" s="63">
        <f t="shared" si="10"/>
        <v>3461574.7275552005</v>
      </c>
      <c r="AF65" s="63">
        <f t="shared" si="17"/>
        <v>14574</v>
      </c>
      <c r="AG65" s="63">
        <f t="shared" si="5"/>
        <v>9122.0198041005606</v>
      </c>
      <c r="AH65" s="62">
        <f t="shared" si="18"/>
        <v>5451.9801958994403</v>
      </c>
      <c r="AI65" s="63">
        <f t="shared" si="6"/>
        <v>3452452.7077511</v>
      </c>
      <c r="AJ65" s="2"/>
      <c r="AK65" s="2"/>
      <c r="AL65" s="2"/>
    </row>
    <row r="66" spans="22:38" hidden="1" x14ac:dyDescent="0.3">
      <c r="V66" s="62">
        <v>63</v>
      </c>
      <c r="W66" s="63">
        <f t="shared" si="14"/>
        <v>3452452.7077511</v>
      </c>
      <c r="X66" s="63">
        <f t="shared" si="0"/>
        <v>14574</v>
      </c>
      <c r="Y66" s="63">
        <f t="shared" si="8"/>
        <v>9136.3869852920179</v>
      </c>
      <c r="Z66" s="63">
        <f t="shared" si="15"/>
        <v>5437.613014707983</v>
      </c>
      <c r="AA66" s="63">
        <f t="shared" si="13"/>
        <v>3443316.3207658078</v>
      </c>
      <c r="AB66" s="62"/>
      <c r="AC66" s="62"/>
      <c r="AD66" s="62" t="b">
        <f t="shared" si="16"/>
        <v>0</v>
      </c>
      <c r="AE66" s="63">
        <f t="shared" si="10"/>
        <v>3452452.7077511</v>
      </c>
      <c r="AF66" s="63">
        <f t="shared" si="17"/>
        <v>14574</v>
      </c>
      <c r="AG66" s="63">
        <f t="shared" si="5"/>
        <v>9136.3869852920179</v>
      </c>
      <c r="AH66" s="62">
        <f t="shared" si="18"/>
        <v>5437.613014707983</v>
      </c>
      <c r="AI66" s="63">
        <f t="shared" si="6"/>
        <v>3443316.3207658078</v>
      </c>
      <c r="AJ66" s="2"/>
      <c r="AK66" s="2"/>
      <c r="AL66" s="2"/>
    </row>
    <row r="67" spans="22:38" hidden="1" x14ac:dyDescent="0.3">
      <c r="V67" s="62">
        <v>64</v>
      </c>
      <c r="W67" s="63">
        <f t="shared" si="14"/>
        <v>3443316.3207658078</v>
      </c>
      <c r="X67" s="63">
        <f t="shared" ref="X67:X130" si="22">$C$7</f>
        <v>14574</v>
      </c>
      <c r="Y67" s="63">
        <f t="shared" si="8"/>
        <v>9150.7767947938519</v>
      </c>
      <c r="Z67" s="63">
        <f t="shared" si="15"/>
        <v>5423.2232052061472</v>
      </c>
      <c r="AA67" s="63">
        <f t="shared" si="13"/>
        <v>3434165.5439710137</v>
      </c>
      <c r="AB67" s="62"/>
      <c r="AC67" s="62"/>
      <c r="AD67" s="62" t="b">
        <f t="shared" si="16"/>
        <v>0</v>
      </c>
      <c r="AE67" s="63">
        <f t="shared" si="10"/>
        <v>3443316.3207658078</v>
      </c>
      <c r="AF67" s="63">
        <f t="shared" si="17"/>
        <v>14574</v>
      </c>
      <c r="AG67" s="63">
        <f t="shared" si="5"/>
        <v>9150.7767947938519</v>
      </c>
      <c r="AH67" s="62">
        <f t="shared" si="18"/>
        <v>5423.2232052061472</v>
      </c>
      <c r="AI67" s="63">
        <f t="shared" si="6"/>
        <v>3434165.5439710137</v>
      </c>
      <c r="AJ67" s="2"/>
      <c r="AK67" s="2"/>
      <c r="AL67" s="2"/>
    </row>
    <row r="68" spans="22:38" hidden="1" x14ac:dyDescent="0.3">
      <c r="V68" s="62">
        <v>65</v>
      </c>
      <c r="W68" s="63">
        <f t="shared" si="14"/>
        <v>3434165.5439710137</v>
      </c>
      <c r="X68" s="63">
        <f t="shared" si="22"/>
        <v>14574</v>
      </c>
      <c r="Y68" s="63">
        <f t="shared" si="8"/>
        <v>9165.1892682456528</v>
      </c>
      <c r="Z68" s="63">
        <f t="shared" si="15"/>
        <v>5408.8107317543463</v>
      </c>
      <c r="AA68" s="63">
        <f t="shared" si="13"/>
        <v>3425000.3547027679</v>
      </c>
      <c r="AB68" s="62"/>
      <c r="AC68" s="62"/>
      <c r="AD68" s="62" t="b">
        <f t="shared" si="16"/>
        <v>0</v>
      </c>
      <c r="AE68" s="63">
        <f t="shared" si="10"/>
        <v>3434165.5439710137</v>
      </c>
      <c r="AF68" s="63">
        <f t="shared" si="17"/>
        <v>14574</v>
      </c>
      <c r="AG68" s="63">
        <f t="shared" ref="AG68:AG131" si="23">AF68-AH68</f>
        <v>9165.1892682456528</v>
      </c>
      <c r="AH68" s="62">
        <f t="shared" si="18"/>
        <v>5408.8107317543463</v>
      </c>
      <c r="AI68" s="63">
        <f t="shared" ref="AI68:AI131" si="24">AE68-AG68</f>
        <v>3425000.3547027679</v>
      </c>
      <c r="AJ68" s="2"/>
      <c r="AK68" s="2"/>
      <c r="AL68" s="2"/>
    </row>
    <row r="69" spans="22:38" hidden="1" x14ac:dyDescent="0.3">
      <c r="V69" s="62">
        <v>66</v>
      </c>
      <c r="W69" s="63">
        <f t="shared" si="14"/>
        <v>3425000.3547027679</v>
      </c>
      <c r="X69" s="63">
        <f t="shared" si="22"/>
        <v>14574</v>
      </c>
      <c r="Y69" s="63">
        <f t="shared" ref="Y69:Y132" si="25">X69-Z69</f>
        <v>9179.6244413431414</v>
      </c>
      <c r="Z69" s="63">
        <f t="shared" si="15"/>
        <v>5394.3755586568595</v>
      </c>
      <c r="AA69" s="63">
        <f t="shared" si="13"/>
        <v>3415820.7302614246</v>
      </c>
      <c r="AB69" s="62"/>
      <c r="AC69" s="62"/>
      <c r="AD69" s="62" t="b">
        <f t="shared" si="16"/>
        <v>0</v>
      </c>
      <c r="AE69" s="63">
        <f t="shared" ref="AE69:AE132" si="26">AI68</f>
        <v>3425000.3547027679</v>
      </c>
      <c r="AF69" s="63">
        <f t="shared" si="17"/>
        <v>14574</v>
      </c>
      <c r="AG69" s="63">
        <f t="shared" si="23"/>
        <v>9179.6244413431414</v>
      </c>
      <c r="AH69" s="62">
        <f t="shared" si="18"/>
        <v>5394.3755586568595</v>
      </c>
      <c r="AI69" s="63">
        <f t="shared" si="24"/>
        <v>3415820.7302614246</v>
      </c>
      <c r="AJ69" s="2"/>
      <c r="AK69" s="2"/>
      <c r="AL69" s="2"/>
    </row>
    <row r="70" spans="22:38" hidden="1" x14ac:dyDescent="0.3">
      <c r="V70" s="62">
        <v>67</v>
      </c>
      <c r="W70" s="63">
        <f t="shared" si="14"/>
        <v>3415820.7302614246</v>
      </c>
      <c r="X70" s="63">
        <f t="shared" si="22"/>
        <v>14574</v>
      </c>
      <c r="Y70" s="63">
        <f t="shared" si="25"/>
        <v>9194.0823498382561</v>
      </c>
      <c r="Z70" s="63">
        <f t="shared" si="15"/>
        <v>5379.9176501617439</v>
      </c>
      <c r="AA70" s="63">
        <f t="shared" si="13"/>
        <v>3406626.6479115863</v>
      </c>
      <c r="AB70" s="62"/>
      <c r="AC70" s="62"/>
      <c r="AD70" s="62" t="b">
        <f t="shared" si="16"/>
        <v>0</v>
      </c>
      <c r="AE70" s="63">
        <f t="shared" si="26"/>
        <v>3415820.7302614246</v>
      </c>
      <c r="AF70" s="63">
        <f t="shared" si="17"/>
        <v>14574</v>
      </c>
      <c r="AG70" s="63">
        <f t="shared" si="23"/>
        <v>9194.0823498382561</v>
      </c>
      <c r="AH70" s="62">
        <f t="shared" si="18"/>
        <v>5379.9176501617439</v>
      </c>
      <c r="AI70" s="63">
        <f t="shared" si="24"/>
        <v>3406626.6479115863</v>
      </c>
      <c r="AJ70" s="2"/>
      <c r="AK70" s="2"/>
      <c r="AL70" s="2"/>
    </row>
    <row r="71" spans="22:38" hidden="1" x14ac:dyDescent="0.3">
      <c r="V71" s="62">
        <v>68</v>
      </c>
      <c r="W71" s="63">
        <f t="shared" si="14"/>
        <v>3406626.6479115863</v>
      </c>
      <c r="X71" s="63">
        <f t="shared" si="22"/>
        <v>14574</v>
      </c>
      <c r="Y71" s="63">
        <f t="shared" si="25"/>
        <v>9208.5630295392511</v>
      </c>
      <c r="Z71" s="63">
        <f t="shared" si="15"/>
        <v>5365.4369704607479</v>
      </c>
      <c r="AA71" s="63">
        <f t="shared" si="13"/>
        <v>3397418.084882047</v>
      </c>
      <c r="AB71" s="62"/>
      <c r="AC71" s="62"/>
      <c r="AD71" s="62" t="b">
        <f t="shared" si="16"/>
        <v>0</v>
      </c>
      <c r="AE71" s="63">
        <f t="shared" si="26"/>
        <v>3406626.6479115863</v>
      </c>
      <c r="AF71" s="63">
        <f t="shared" si="17"/>
        <v>14574</v>
      </c>
      <c r="AG71" s="63">
        <f t="shared" si="23"/>
        <v>9208.5630295392511</v>
      </c>
      <c r="AH71" s="62">
        <f t="shared" si="18"/>
        <v>5365.4369704607479</v>
      </c>
      <c r="AI71" s="63">
        <f t="shared" si="24"/>
        <v>3397418.084882047</v>
      </c>
      <c r="AJ71" s="2"/>
      <c r="AK71" s="2"/>
      <c r="AL71" s="2"/>
    </row>
    <row r="72" spans="22:38" hidden="1" x14ac:dyDescent="0.3">
      <c r="V72" s="62">
        <v>69</v>
      </c>
      <c r="W72" s="63">
        <f t="shared" si="14"/>
        <v>3397418.084882047</v>
      </c>
      <c r="X72" s="63">
        <f t="shared" si="22"/>
        <v>14574</v>
      </c>
      <c r="Y72" s="63">
        <f t="shared" si="25"/>
        <v>9223.0665163107769</v>
      </c>
      <c r="Z72" s="63">
        <f t="shared" si="15"/>
        <v>5350.933483689224</v>
      </c>
      <c r="AA72" s="63">
        <f t="shared" si="13"/>
        <v>3388195.0183657361</v>
      </c>
      <c r="AB72" s="62"/>
      <c r="AC72" s="62"/>
      <c r="AD72" s="62" t="b">
        <f t="shared" si="16"/>
        <v>0</v>
      </c>
      <c r="AE72" s="63">
        <f t="shared" si="26"/>
        <v>3397418.084882047</v>
      </c>
      <c r="AF72" s="63">
        <f t="shared" si="17"/>
        <v>14574</v>
      </c>
      <c r="AG72" s="63">
        <f t="shared" si="23"/>
        <v>9223.0665163107769</v>
      </c>
      <c r="AH72" s="62">
        <f t="shared" si="18"/>
        <v>5350.933483689224</v>
      </c>
      <c r="AI72" s="63">
        <f t="shared" si="24"/>
        <v>3388195.0183657361</v>
      </c>
      <c r="AJ72" s="2"/>
      <c r="AK72" s="2"/>
      <c r="AL72" s="2"/>
    </row>
    <row r="73" spans="22:38" hidden="1" x14ac:dyDescent="0.3">
      <c r="V73" s="62">
        <v>70</v>
      </c>
      <c r="W73" s="63">
        <f t="shared" si="14"/>
        <v>3388195.0183657361</v>
      </c>
      <c r="X73" s="63">
        <f t="shared" si="22"/>
        <v>14574</v>
      </c>
      <c r="Y73" s="63">
        <f t="shared" si="25"/>
        <v>9237.5928460739669</v>
      </c>
      <c r="Z73" s="63">
        <f t="shared" si="15"/>
        <v>5336.407153926034</v>
      </c>
      <c r="AA73" s="63">
        <f t="shared" si="13"/>
        <v>3378957.425519662</v>
      </c>
      <c r="AB73" s="62"/>
      <c r="AC73" s="62"/>
      <c r="AD73" s="62" t="b">
        <f t="shared" si="16"/>
        <v>0</v>
      </c>
      <c r="AE73" s="63">
        <f t="shared" si="26"/>
        <v>3388195.0183657361</v>
      </c>
      <c r="AF73" s="63">
        <f t="shared" si="17"/>
        <v>14574</v>
      </c>
      <c r="AG73" s="63">
        <f t="shared" si="23"/>
        <v>9237.5928460739669</v>
      </c>
      <c r="AH73" s="62">
        <f t="shared" si="18"/>
        <v>5336.407153926034</v>
      </c>
      <c r="AI73" s="63">
        <f t="shared" si="24"/>
        <v>3378957.425519662</v>
      </c>
      <c r="AJ73" s="2"/>
      <c r="AK73" s="2"/>
      <c r="AL73" s="2"/>
    </row>
    <row r="74" spans="22:38" hidden="1" x14ac:dyDescent="0.3">
      <c r="V74" s="62">
        <v>71</v>
      </c>
      <c r="W74" s="63">
        <f t="shared" si="14"/>
        <v>3378957.425519662</v>
      </c>
      <c r="X74" s="63">
        <f t="shared" si="22"/>
        <v>14574</v>
      </c>
      <c r="Y74" s="63">
        <f t="shared" si="25"/>
        <v>9252.1420548065325</v>
      </c>
      <c r="Z74" s="63">
        <f t="shared" si="15"/>
        <v>5321.8579451934675</v>
      </c>
      <c r="AA74" s="63">
        <f t="shared" si="13"/>
        <v>3369705.2834648555</v>
      </c>
      <c r="AB74" s="62"/>
      <c r="AC74" s="62"/>
      <c r="AD74" s="62" t="b">
        <f t="shared" si="16"/>
        <v>0</v>
      </c>
      <c r="AE74" s="63">
        <f t="shared" si="26"/>
        <v>3378957.425519662</v>
      </c>
      <c r="AF74" s="63">
        <f t="shared" si="17"/>
        <v>14574</v>
      </c>
      <c r="AG74" s="63">
        <f t="shared" si="23"/>
        <v>9252.1420548065325</v>
      </c>
      <c r="AH74" s="62">
        <f t="shared" si="18"/>
        <v>5321.8579451934675</v>
      </c>
      <c r="AI74" s="63">
        <f t="shared" si="24"/>
        <v>3369705.2834648555</v>
      </c>
      <c r="AJ74" s="2"/>
      <c r="AK74" s="2"/>
      <c r="AL74" s="2"/>
    </row>
    <row r="75" spans="22:38" hidden="1" x14ac:dyDescent="0.3">
      <c r="V75" s="62">
        <v>72</v>
      </c>
      <c r="W75" s="63">
        <f t="shared" si="14"/>
        <v>3369705.2834648555</v>
      </c>
      <c r="X75" s="63">
        <f t="shared" si="22"/>
        <v>14574</v>
      </c>
      <c r="Y75" s="63">
        <f t="shared" si="25"/>
        <v>9266.7141785428539</v>
      </c>
      <c r="Z75" s="63">
        <f t="shared" si="15"/>
        <v>5307.285821457147</v>
      </c>
      <c r="AA75" s="63">
        <f t="shared" si="13"/>
        <v>3360438.5692863124</v>
      </c>
      <c r="AB75" s="62"/>
      <c r="AC75" s="62"/>
      <c r="AD75" s="62" t="b">
        <f t="shared" si="16"/>
        <v>0</v>
      </c>
      <c r="AE75" s="63">
        <f t="shared" si="26"/>
        <v>3369705.2834648555</v>
      </c>
      <c r="AF75" s="63">
        <f t="shared" si="17"/>
        <v>14574</v>
      </c>
      <c r="AG75" s="63">
        <f t="shared" si="23"/>
        <v>9266.7141785428539</v>
      </c>
      <c r="AH75" s="62">
        <f t="shared" si="18"/>
        <v>5307.285821457147</v>
      </c>
      <c r="AI75" s="63">
        <f t="shared" si="24"/>
        <v>3360438.5692863124</v>
      </c>
      <c r="AJ75" s="2"/>
      <c r="AK75" s="2"/>
      <c r="AL75" s="2"/>
    </row>
    <row r="76" spans="22:38" hidden="1" x14ac:dyDescent="0.3">
      <c r="V76" s="62">
        <v>73</v>
      </c>
      <c r="W76" s="63">
        <f t="shared" si="14"/>
        <v>3360438.5692863124</v>
      </c>
      <c r="X76" s="63">
        <f t="shared" si="22"/>
        <v>14574</v>
      </c>
      <c r="Y76" s="63">
        <f t="shared" si="25"/>
        <v>9281.3092533740564</v>
      </c>
      <c r="Z76" s="63">
        <f t="shared" si="15"/>
        <v>5292.6907466259427</v>
      </c>
      <c r="AA76" s="63">
        <f t="shared" si="13"/>
        <v>3351157.2600329383</v>
      </c>
      <c r="AB76" s="62"/>
      <c r="AC76" s="62"/>
      <c r="AD76" s="62" t="b">
        <f t="shared" si="16"/>
        <v>0</v>
      </c>
      <c r="AE76" s="63">
        <f t="shared" si="26"/>
        <v>3360438.5692863124</v>
      </c>
      <c r="AF76" s="63">
        <f t="shared" si="17"/>
        <v>14574</v>
      </c>
      <c r="AG76" s="63">
        <f t="shared" si="23"/>
        <v>9281.3092533740564</v>
      </c>
      <c r="AH76" s="62">
        <f t="shared" si="18"/>
        <v>5292.6907466259427</v>
      </c>
      <c r="AI76" s="63">
        <f t="shared" si="24"/>
        <v>3351157.2600329383</v>
      </c>
      <c r="AJ76" s="2"/>
      <c r="AK76" s="2"/>
      <c r="AL76" s="2"/>
    </row>
    <row r="77" spans="22:38" hidden="1" x14ac:dyDescent="0.3">
      <c r="V77" s="62">
        <v>74</v>
      </c>
      <c r="W77" s="63">
        <f t="shared" si="14"/>
        <v>3351157.2600329383</v>
      </c>
      <c r="X77" s="63">
        <f t="shared" si="22"/>
        <v>14574</v>
      </c>
      <c r="Y77" s="63">
        <f t="shared" si="25"/>
        <v>9295.9273154481234</v>
      </c>
      <c r="Z77" s="63">
        <f t="shared" si="15"/>
        <v>5278.0726845518775</v>
      </c>
      <c r="AA77" s="63">
        <f t="shared" si="13"/>
        <v>3341861.3327174904</v>
      </c>
      <c r="AB77" s="62"/>
      <c r="AC77" s="62"/>
      <c r="AD77" s="62" t="b">
        <f t="shared" si="16"/>
        <v>0</v>
      </c>
      <c r="AE77" s="63">
        <f t="shared" si="26"/>
        <v>3351157.2600329383</v>
      </c>
      <c r="AF77" s="63">
        <f t="shared" si="17"/>
        <v>14574</v>
      </c>
      <c r="AG77" s="63">
        <f t="shared" si="23"/>
        <v>9295.9273154481234</v>
      </c>
      <c r="AH77" s="62">
        <f t="shared" si="18"/>
        <v>5278.0726845518775</v>
      </c>
      <c r="AI77" s="63">
        <f t="shared" si="24"/>
        <v>3341861.3327174904</v>
      </c>
      <c r="AJ77" s="2"/>
      <c r="AK77" s="2"/>
      <c r="AL77" s="2"/>
    </row>
    <row r="78" spans="22:38" hidden="1" x14ac:dyDescent="0.3">
      <c r="V78" s="62">
        <v>75</v>
      </c>
      <c r="W78" s="63">
        <f t="shared" si="14"/>
        <v>3341861.3327174904</v>
      </c>
      <c r="X78" s="63">
        <f t="shared" si="22"/>
        <v>14574</v>
      </c>
      <c r="Y78" s="63">
        <f t="shared" si="25"/>
        <v>9310.5684009699526</v>
      </c>
      <c r="Z78" s="63">
        <f t="shared" si="15"/>
        <v>5263.4315990300474</v>
      </c>
      <c r="AA78" s="63">
        <f t="shared" si="13"/>
        <v>3332550.7643165207</v>
      </c>
      <c r="AB78" s="62"/>
      <c r="AC78" s="62"/>
      <c r="AD78" s="62" t="b">
        <f t="shared" si="16"/>
        <v>0</v>
      </c>
      <c r="AE78" s="63">
        <f t="shared" si="26"/>
        <v>3341861.3327174904</v>
      </c>
      <c r="AF78" s="63">
        <f t="shared" si="17"/>
        <v>14574</v>
      </c>
      <c r="AG78" s="63">
        <f t="shared" si="23"/>
        <v>9310.5684009699526</v>
      </c>
      <c r="AH78" s="62">
        <f t="shared" si="18"/>
        <v>5263.4315990300474</v>
      </c>
      <c r="AI78" s="63">
        <f t="shared" si="24"/>
        <v>3332550.7643165207</v>
      </c>
      <c r="AJ78" s="2"/>
      <c r="AK78" s="2"/>
      <c r="AL78" s="2"/>
    </row>
    <row r="79" spans="22:38" hidden="1" x14ac:dyDescent="0.3">
      <c r="V79" s="62">
        <v>76</v>
      </c>
      <c r="W79" s="63">
        <f t="shared" ref="W79:W142" si="27">AA78</f>
        <v>3332550.7643165207</v>
      </c>
      <c r="X79" s="63">
        <f t="shared" si="22"/>
        <v>14574</v>
      </c>
      <c r="Y79" s="63">
        <f t="shared" si="25"/>
        <v>9325.2325462014796</v>
      </c>
      <c r="Z79" s="63">
        <f t="shared" si="15"/>
        <v>5248.7674537985204</v>
      </c>
      <c r="AA79" s="63">
        <f t="shared" ref="AA79:AA142" si="28">W79-Y79</f>
        <v>3323225.5317703192</v>
      </c>
      <c r="AB79" s="62"/>
      <c r="AC79" s="62"/>
      <c r="AD79" s="62" t="b">
        <f t="shared" si="16"/>
        <v>0</v>
      </c>
      <c r="AE79" s="63">
        <f t="shared" si="26"/>
        <v>3332550.7643165207</v>
      </c>
      <c r="AF79" s="63">
        <f t="shared" si="17"/>
        <v>14574</v>
      </c>
      <c r="AG79" s="63">
        <f t="shared" si="23"/>
        <v>9325.2325462014796</v>
      </c>
      <c r="AH79" s="62">
        <f t="shared" si="18"/>
        <v>5248.7674537985204</v>
      </c>
      <c r="AI79" s="63">
        <f t="shared" si="24"/>
        <v>3323225.5317703192</v>
      </c>
      <c r="AJ79" s="2"/>
      <c r="AK79" s="2"/>
      <c r="AL79" s="2"/>
    </row>
    <row r="80" spans="22:38" hidden="1" x14ac:dyDescent="0.3">
      <c r="V80" s="62">
        <v>77</v>
      </c>
      <c r="W80" s="63">
        <f t="shared" si="27"/>
        <v>3323225.5317703192</v>
      </c>
      <c r="X80" s="63">
        <f t="shared" si="22"/>
        <v>14574</v>
      </c>
      <c r="Y80" s="63">
        <f t="shared" si="25"/>
        <v>9339.9197874617457</v>
      </c>
      <c r="Z80" s="63">
        <f t="shared" si="15"/>
        <v>5234.0802125382534</v>
      </c>
      <c r="AA80" s="63">
        <f t="shared" si="28"/>
        <v>3313885.6119828573</v>
      </c>
      <c r="AB80" s="62"/>
      <c r="AC80" s="62"/>
      <c r="AD80" s="62" t="b">
        <f t="shared" si="16"/>
        <v>0</v>
      </c>
      <c r="AE80" s="63">
        <f t="shared" si="26"/>
        <v>3323225.5317703192</v>
      </c>
      <c r="AF80" s="63">
        <f t="shared" si="17"/>
        <v>14574</v>
      </c>
      <c r="AG80" s="63">
        <f t="shared" si="23"/>
        <v>9339.9197874617457</v>
      </c>
      <c r="AH80" s="62">
        <f t="shared" si="18"/>
        <v>5234.0802125382534</v>
      </c>
      <c r="AI80" s="63">
        <f t="shared" si="24"/>
        <v>3313885.6119828573</v>
      </c>
      <c r="AJ80" s="2"/>
      <c r="AK80" s="2"/>
      <c r="AL80" s="2"/>
    </row>
    <row r="81" spans="22:38" hidden="1" x14ac:dyDescent="0.3">
      <c r="V81" s="62">
        <v>78</v>
      </c>
      <c r="W81" s="63">
        <f t="shared" si="27"/>
        <v>3313885.6119828573</v>
      </c>
      <c r="X81" s="63">
        <f t="shared" si="22"/>
        <v>14574</v>
      </c>
      <c r="Y81" s="63">
        <f t="shared" si="25"/>
        <v>9354.6301611269992</v>
      </c>
      <c r="Z81" s="63">
        <f t="shared" si="15"/>
        <v>5219.3698388729999</v>
      </c>
      <c r="AA81" s="63">
        <f t="shared" si="28"/>
        <v>3304530.9818217303</v>
      </c>
      <c r="AB81" s="62"/>
      <c r="AC81" s="62"/>
      <c r="AD81" s="62" t="b">
        <f t="shared" si="16"/>
        <v>0</v>
      </c>
      <c r="AE81" s="63">
        <f t="shared" si="26"/>
        <v>3313885.6119828573</v>
      </c>
      <c r="AF81" s="63">
        <f t="shared" si="17"/>
        <v>14574</v>
      </c>
      <c r="AG81" s="63">
        <f t="shared" si="23"/>
        <v>9354.6301611269992</v>
      </c>
      <c r="AH81" s="62">
        <f t="shared" si="18"/>
        <v>5219.3698388729999</v>
      </c>
      <c r="AI81" s="63">
        <f t="shared" si="24"/>
        <v>3304530.9818217303</v>
      </c>
      <c r="AJ81" s="2"/>
      <c r="AK81" s="2"/>
      <c r="AL81" s="2"/>
    </row>
    <row r="82" spans="22:38" hidden="1" x14ac:dyDescent="0.3">
      <c r="V82" s="62">
        <v>79</v>
      </c>
      <c r="W82" s="63">
        <f t="shared" si="27"/>
        <v>3304530.9818217303</v>
      </c>
      <c r="X82" s="63">
        <f t="shared" si="22"/>
        <v>14574</v>
      </c>
      <c r="Y82" s="63">
        <f t="shared" si="25"/>
        <v>9369.3637036307737</v>
      </c>
      <c r="Z82" s="63">
        <f t="shared" si="15"/>
        <v>5204.6362963692254</v>
      </c>
      <c r="AA82" s="63">
        <f t="shared" si="28"/>
        <v>3295161.6181180994</v>
      </c>
      <c r="AB82" s="62"/>
      <c r="AC82" s="62"/>
      <c r="AD82" s="62" t="b">
        <f t="shared" si="16"/>
        <v>0</v>
      </c>
      <c r="AE82" s="63">
        <f t="shared" si="26"/>
        <v>3304530.9818217303</v>
      </c>
      <c r="AF82" s="63">
        <f t="shared" si="17"/>
        <v>14574</v>
      </c>
      <c r="AG82" s="63">
        <f t="shared" si="23"/>
        <v>9369.3637036307737</v>
      </c>
      <c r="AH82" s="62">
        <f t="shared" si="18"/>
        <v>5204.6362963692254</v>
      </c>
      <c r="AI82" s="63">
        <f t="shared" si="24"/>
        <v>3295161.6181180994</v>
      </c>
      <c r="AJ82" s="2"/>
      <c r="AK82" s="2"/>
      <c r="AL82" s="2"/>
    </row>
    <row r="83" spans="22:38" hidden="1" x14ac:dyDescent="0.3">
      <c r="V83" s="62">
        <v>80</v>
      </c>
      <c r="W83" s="63">
        <f t="shared" si="27"/>
        <v>3295161.6181180994</v>
      </c>
      <c r="X83" s="63">
        <f t="shared" si="22"/>
        <v>14574</v>
      </c>
      <c r="Y83" s="63">
        <f t="shared" si="25"/>
        <v>9384.120451463994</v>
      </c>
      <c r="Z83" s="63">
        <f t="shared" ref="Z83:Z146" si="29">W83*$C$14/12</f>
        <v>5189.879548536007</v>
      </c>
      <c r="AA83" s="63">
        <f t="shared" si="28"/>
        <v>3285777.4976666356</v>
      </c>
      <c r="AB83" s="62"/>
      <c r="AC83" s="62"/>
      <c r="AD83" s="62" t="b">
        <f t="shared" ref="AD83:AD146" si="30">V83&gt;$C$13*12</f>
        <v>0</v>
      </c>
      <c r="AE83" s="63">
        <f t="shared" si="26"/>
        <v>3295161.6181180994</v>
      </c>
      <c r="AF83" s="63">
        <f t="shared" ref="AF83:AF146" si="31">IF(AD83,$C$7+$C$20,$C$7)</f>
        <v>14574</v>
      </c>
      <c r="AG83" s="63">
        <f t="shared" si="23"/>
        <v>9384.120451463994</v>
      </c>
      <c r="AH83" s="62">
        <f t="shared" ref="AH83:AH146" si="32">AE83*($C$14+IF(V83&gt;12*$C$13,0.02,0))/12</f>
        <v>5189.879548536007</v>
      </c>
      <c r="AI83" s="63">
        <f t="shared" si="24"/>
        <v>3285777.4976666356</v>
      </c>
      <c r="AJ83" s="2"/>
      <c r="AK83" s="2"/>
      <c r="AL83" s="2"/>
    </row>
    <row r="84" spans="22:38" hidden="1" x14ac:dyDescent="0.3">
      <c r="V84" s="62">
        <v>81</v>
      </c>
      <c r="W84" s="63">
        <f t="shared" si="27"/>
        <v>3285777.4976666356</v>
      </c>
      <c r="X84" s="63">
        <f t="shared" si="22"/>
        <v>14574</v>
      </c>
      <c r="Y84" s="63">
        <f t="shared" si="25"/>
        <v>9398.9004411750502</v>
      </c>
      <c r="Z84" s="63">
        <f t="shared" si="29"/>
        <v>5175.0995588249507</v>
      </c>
      <c r="AA84" s="63">
        <f t="shared" si="28"/>
        <v>3276378.5972254607</v>
      </c>
      <c r="AB84" s="62"/>
      <c r="AC84" s="62"/>
      <c r="AD84" s="62" t="b">
        <f t="shared" si="30"/>
        <v>0</v>
      </c>
      <c r="AE84" s="63">
        <f t="shared" si="26"/>
        <v>3285777.4976666356</v>
      </c>
      <c r="AF84" s="63">
        <f t="shared" si="31"/>
        <v>14574</v>
      </c>
      <c r="AG84" s="63">
        <f t="shared" si="23"/>
        <v>9398.9004411750502</v>
      </c>
      <c r="AH84" s="62">
        <f t="shared" si="32"/>
        <v>5175.0995588249507</v>
      </c>
      <c r="AI84" s="63">
        <f t="shared" si="24"/>
        <v>3276378.5972254607</v>
      </c>
      <c r="AJ84" s="2"/>
      <c r="AK84" s="2"/>
      <c r="AL84" s="2"/>
    </row>
    <row r="85" spans="22:38" hidden="1" x14ac:dyDescent="0.3">
      <c r="V85" s="62">
        <v>82</v>
      </c>
      <c r="W85" s="63">
        <f t="shared" si="27"/>
        <v>3276378.5972254607</v>
      </c>
      <c r="X85" s="63">
        <f t="shared" si="22"/>
        <v>14574</v>
      </c>
      <c r="Y85" s="63">
        <f t="shared" si="25"/>
        <v>9413.7037093699</v>
      </c>
      <c r="Z85" s="63">
        <f t="shared" si="29"/>
        <v>5160.2962906301009</v>
      </c>
      <c r="AA85" s="63">
        <f t="shared" si="28"/>
        <v>3266964.8935160907</v>
      </c>
      <c r="AB85" s="62"/>
      <c r="AC85" s="62"/>
      <c r="AD85" s="62" t="b">
        <f t="shared" si="30"/>
        <v>0</v>
      </c>
      <c r="AE85" s="63">
        <f t="shared" si="26"/>
        <v>3276378.5972254607</v>
      </c>
      <c r="AF85" s="63">
        <f t="shared" si="31"/>
        <v>14574</v>
      </c>
      <c r="AG85" s="63">
        <f t="shared" si="23"/>
        <v>9413.7037093699</v>
      </c>
      <c r="AH85" s="62">
        <f t="shared" si="32"/>
        <v>5160.2962906301009</v>
      </c>
      <c r="AI85" s="63">
        <f t="shared" si="24"/>
        <v>3266964.8935160907</v>
      </c>
      <c r="AJ85" s="2"/>
      <c r="AK85" s="2"/>
      <c r="AL85" s="2"/>
    </row>
    <row r="86" spans="22:38" hidden="1" x14ac:dyDescent="0.3">
      <c r="V86" s="62">
        <v>83</v>
      </c>
      <c r="W86" s="63">
        <f t="shared" si="27"/>
        <v>3266964.8935160907</v>
      </c>
      <c r="X86" s="63">
        <f t="shared" si="22"/>
        <v>14574</v>
      </c>
      <c r="Y86" s="63">
        <f t="shared" si="25"/>
        <v>9428.5302927121556</v>
      </c>
      <c r="Z86" s="63">
        <f t="shared" si="29"/>
        <v>5145.4697072878434</v>
      </c>
      <c r="AA86" s="63">
        <f t="shared" si="28"/>
        <v>3257536.3632233785</v>
      </c>
      <c r="AB86" s="62"/>
      <c r="AC86" s="62"/>
      <c r="AD86" s="62" t="b">
        <f t="shared" si="30"/>
        <v>0</v>
      </c>
      <c r="AE86" s="63">
        <f t="shared" si="26"/>
        <v>3266964.8935160907</v>
      </c>
      <c r="AF86" s="63">
        <f t="shared" si="31"/>
        <v>14574</v>
      </c>
      <c r="AG86" s="63">
        <f t="shared" si="23"/>
        <v>9428.5302927121556</v>
      </c>
      <c r="AH86" s="62">
        <f t="shared" si="32"/>
        <v>5145.4697072878434</v>
      </c>
      <c r="AI86" s="63">
        <f t="shared" si="24"/>
        <v>3257536.3632233785</v>
      </c>
      <c r="AJ86" s="2"/>
      <c r="AK86" s="2"/>
      <c r="AL86" s="2"/>
    </row>
    <row r="87" spans="22:38" hidden="1" x14ac:dyDescent="0.3">
      <c r="V87" s="62">
        <v>84</v>
      </c>
      <c r="W87" s="63">
        <f t="shared" si="27"/>
        <v>3257536.3632233785</v>
      </c>
      <c r="X87" s="63">
        <f t="shared" si="22"/>
        <v>14574</v>
      </c>
      <c r="Y87" s="63">
        <f t="shared" si="25"/>
        <v>9443.3802279231786</v>
      </c>
      <c r="Z87" s="63">
        <f t="shared" si="29"/>
        <v>5130.6197720768214</v>
      </c>
      <c r="AA87" s="63">
        <f t="shared" si="28"/>
        <v>3248092.9829954552</v>
      </c>
      <c r="AB87" s="62"/>
      <c r="AC87" s="62"/>
      <c r="AD87" s="62" t="b">
        <f t="shared" si="30"/>
        <v>0</v>
      </c>
      <c r="AE87" s="63">
        <f t="shared" si="26"/>
        <v>3257536.3632233785</v>
      </c>
      <c r="AF87" s="63">
        <f t="shared" si="31"/>
        <v>14574</v>
      </c>
      <c r="AG87" s="63">
        <f t="shared" si="23"/>
        <v>9443.3802279231786</v>
      </c>
      <c r="AH87" s="62">
        <f t="shared" si="32"/>
        <v>5130.6197720768214</v>
      </c>
      <c r="AI87" s="63">
        <f t="shared" si="24"/>
        <v>3248092.9829954552</v>
      </c>
      <c r="AJ87" s="2"/>
      <c r="AK87" s="2"/>
      <c r="AL87" s="2"/>
    </row>
    <row r="88" spans="22:38" hidden="1" x14ac:dyDescent="0.3">
      <c r="V88" s="62">
        <v>85</v>
      </c>
      <c r="W88" s="63">
        <f t="shared" si="27"/>
        <v>3248092.9829954552</v>
      </c>
      <c r="X88" s="63">
        <f t="shared" si="22"/>
        <v>14574</v>
      </c>
      <c r="Y88" s="63">
        <f t="shared" si="25"/>
        <v>9458.253551782158</v>
      </c>
      <c r="Z88" s="63">
        <f t="shared" si="29"/>
        <v>5115.746448217842</v>
      </c>
      <c r="AA88" s="63">
        <f t="shared" si="28"/>
        <v>3238634.729443673</v>
      </c>
      <c r="AB88" s="62"/>
      <c r="AC88" s="62"/>
      <c r="AD88" s="62" t="b">
        <f t="shared" si="30"/>
        <v>0</v>
      </c>
      <c r="AE88" s="63">
        <f t="shared" si="26"/>
        <v>3248092.9829954552</v>
      </c>
      <c r="AF88" s="63">
        <f t="shared" si="31"/>
        <v>14574</v>
      </c>
      <c r="AG88" s="63">
        <f t="shared" si="23"/>
        <v>9458.253551782158</v>
      </c>
      <c r="AH88" s="62">
        <f t="shared" si="32"/>
        <v>5115.746448217842</v>
      </c>
      <c r="AI88" s="63">
        <f t="shared" si="24"/>
        <v>3238634.729443673</v>
      </c>
      <c r="AJ88" s="2"/>
      <c r="AK88" s="2"/>
      <c r="AL88" s="2"/>
    </row>
    <row r="89" spans="22:38" hidden="1" x14ac:dyDescent="0.3">
      <c r="V89" s="62">
        <v>86</v>
      </c>
      <c r="W89" s="63">
        <f t="shared" si="27"/>
        <v>3238634.729443673</v>
      </c>
      <c r="X89" s="63">
        <f t="shared" si="22"/>
        <v>14574</v>
      </c>
      <c r="Y89" s="63">
        <f t="shared" si="25"/>
        <v>9473.1503011262139</v>
      </c>
      <c r="Z89" s="63">
        <f t="shared" si="29"/>
        <v>5100.8496988737852</v>
      </c>
      <c r="AA89" s="63">
        <f t="shared" si="28"/>
        <v>3229161.5791425467</v>
      </c>
      <c r="AB89" s="62"/>
      <c r="AC89" s="62"/>
      <c r="AD89" s="62" t="b">
        <f t="shared" si="30"/>
        <v>0</v>
      </c>
      <c r="AE89" s="63">
        <f t="shared" si="26"/>
        <v>3238634.729443673</v>
      </c>
      <c r="AF89" s="63">
        <f t="shared" si="31"/>
        <v>14574</v>
      </c>
      <c r="AG89" s="63">
        <f t="shared" si="23"/>
        <v>9473.1503011262139</v>
      </c>
      <c r="AH89" s="62">
        <f t="shared" si="32"/>
        <v>5100.8496988737852</v>
      </c>
      <c r="AI89" s="63">
        <f t="shared" si="24"/>
        <v>3229161.5791425467</v>
      </c>
      <c r="AJ89" s="2"/>
      <c r="AK89" s="2"/>
      <c r="AL89" s="2"/>
    </row>
    <row r="90" spans="22:38" hidden="1" x14ac:dyDescent="0.3">
      <c r="V90" s="62">
        <v>87</v>
      </c>
      <c r="W90" s="63">
        <f t="shared" si="27"/>
        <v>3229161.5791425467</v>
      </c>
      <c r="X90" s="63">
        <f t="shared" si="22"/>
        <v>14574</v>
      </c>
      <c r="Y90" s="63">
        <f t="shared" si="25"/>
        <v>9488.0705128504887</v>
      </c>
      <c r="Z90" s="63">
        <f t="shared" si="29"/>
        <v>5085.9294871495113</v>
      </c>
      <c r="AA90" s="63">
        <f t="shared" si="28"/>
        <v>3219673.5086296964</v>
      </c>
      <c r="AB90" s="62"/>
      <c r="AC90" s="62"/>
      <c r="AD90" s="62" t="b">
        <f t="shared" si="30"/>
        <v>0</v>
      </c>
      <c r="AE90" s="63">
        <f t="shared" si="26"/>
        <v>3229161.5791425467</v>
      </c>
      <c r="AF90" s="63">
        <f t="shared" si="31"/>
        <v>14574</v>
      </c>
      <c r="AG90" s="63">
        <f t="shared" si="23"/>
        <v>9488.0705128504887</v>
      </c>
      <c r="AH90" s="62">
        <f t="shared" si="32"/>
        <v>5085.9294871495113</v>
      </c>
      <c r="AI90" s="63">
        <f t="shared" si="24"/>
        <v>3219673.5086296964</v>
      </c>
      <c r="AJ90" s="2"/>
      <c r="AK90" s="2"/>
      <c r="AL90" s="2"/>
    </row>
    <row r="91" spans="22:38" hidden="1" x14ac:dyDescent="0.3">
      <c r="V91" s="62">
        <v>88</v>
      </c>
      <c r="W91" s="63">
        <f t="shared" si="27"/>
        <v>3219673.5086296964</v>
      </c>
      <c r="X91" s="63">
        <f t="shared" si="22"/>
        <v>14574</v>
      </c>
      <c r="Y91" s="63">
        <f t="shared" si="25"/>
        <v>9503.014223908227</v>
      </c>
      <c r="Z91" s="63">
        <f t="shared" si="29"/>
        <v>5070.9857760917721</v>
      </c>
      <c r="AA91" s="63">
        <f t="shared" si="28"/>
        <v>3210170.4944057884</v>
      </c>
      <c r="AB91" s="62"/>
      <c r="AC91" s="62"/>
      <c r="AD91" s="62" t="b">
        <f t="shared" si="30"/>
        <v>0</v>
      </c>
      <c r="AE91" s="63">
        <f t="shared" si="26"/>
        <v>3219673.5086296964</v>
      </c>
      <c r="AF91" s="63">
        <f t="shared" si="31"/>
        <v>14574</v>
      </c>
      <c r="AG91" s="63">
        <f t="shared" si="23"/>
        <v>9503.014223908227</v>
      </c>
      <c r="AH91" s="62">
        <f t="shared" si="32"/>
        <v>5070.9857760917721</v>
      </c>
      <c r="AI91" s="63">
        <f t="shared" si="24"/>
        <v>3210170.4944057884</v>
      </c>
      <c r="AJ91" s="2"/>
      <c r="AK91" s="2"/>
      <c r="AL91" s="2"/>
    </row>
    <row r="92" spans="22:38" hidden="1" x14ac:dyDescent="0.3">
      <c r="V92" s="62">
        <v>89</v>
      </c>
      <c r="W92" s="63">
        <f t="shared" si="27"/>
        <v>3210170.4944057884</v>
      </c>
      <c r="X92" s="63">
        <f t="shared" si="22"/>
        <v>14574</v>
      </c>
      <c r="Y92" s="63">
        <f t="shared" si="25"/>
        <v>9517.9814713108826</v>
      </c>
      <c r="Z92" s="63">
        <f t="shared" si="29"/>
        <v>5056.0185286891165</v>
      </c>
      <c r="AA92" s="63">
        <f t="shared" si="28"/>
        <v>3200652.5129344775</v>
      </c>
      <c r="AB92" s="62"/>
      <c r="AC92" s="62"/>
      <c r="AD92" s="62" t="b">
        <f t="shared" si="30"/>
        <v>0</v>
      </c>
      <c r="AE92" s="63">
        <f t="shared" si="26"/>
        <v>3210170.4944057884</v>
      </c>
      <c r="AF92" s="63">
        <f t="shared" si="31"/>
        <v>14574</v>
      </c>
      <c r="AG92" s="63">
        <f t="shared" si="23"/>
        <v>9517.9814713108826</v>
      </c>
      <c r="AH92" s="62">
        <f t="shared" si="32"/>
        <v>5056.0185286891165</v>
      </c>
      <c r="AI92" s="63">
        <f t="shared" si="24"/>
        <v>3200652.5129344775</v>
      </c>
      <c r="AJ92" s="2"/>
      <c r="AK92" s="2"/>
      <c r="AL92" s="2"/>
    </row>
    <row r="93" spans="22:38" hidden="1" x14ac:dyDescent="0.3">
      <c r="V93" s="62">
        <v>90</v>
      </c>
      <c r="W93" s="63">
        <f t="shared" si="27"/>
        <v>3200652.5129344775</v>
      </c>
      <c r="X93" s="63">
        <f t="shared" si="22"/>
        <v>14574</v>
      </c>
      <c r="Y93" s="63">
        <f t="shared" si="25"/>
        <v>9532.9722921281973</v>
      </c>
      <c r="Z93" s="63">
        <f t="shared" si="29"/>
        <v>5041.0277078718018</v>
      </c>
      <c r="AA93" s="63">
        <f t="shared" si="28"/>
        <v>3191119.5406423495</v>
      </c>
      <c r="AB93" s="62"/>
      <c r="AC93" s="62"/>
      <c r="AD93" s="62" t="b">
        <f t="shared" si="30"/>
        <v>0</v>
      </c>
      <c r="AE93" s="63">
        <f t="shared" si="26"/>
        <v>3200652.5129344775</v>
      </c>
      <c r="AF93" s="63">
        <f t="shared" si="31"/>
        <v>14574</v>
      </c>
      <c r="AG93" s="63">
        <f t="shared" si="23"/>
        <v>9532.9722921281973</v>
      </c>
      <c r="AH93" s="62">
        <f t="shared" si="32"/>
        <v>5041.0277078718018</v>
      </c>
      <c r="AI93" s="63">
        <f t="shared" si="24"/>
        <v>3191119.5406423495</v>
      </c>
      <c r="AJ93" s="2"/>
      <c r="AK93" s="2"/>
      <c r="AL93" s="2"/>
    </row>
    <row r="94" spans="22:38" hidden="1" x14ac:dyDescent="0.3">
      <c r="V94" s="62">
        <v>91</v>
      </c>
      <c r="W94" s="63">
        <f t="shared" si="27"/>
        <v>3191119.5406423495</v>
      </c>
      <c r="X94" s="63">
        <f t="shared" si="22"/>
        <v>14574</v>
      </c>
      <c r="Y94" s="63">
        <f t="shared" si="25"/>
        <v>9547.9867234882986</v>
      </c>
      <c r="Z94" s="63">
        <f t="shared" si="29"/>
        <v>5026.0132765117005</v>
      </c>
      <c r="AA94" s="63">
        <f t="shared" si="28"/>
        <v>3181571.5539188613</v>
      </c>
      <c r="AB94" s="62"/>
      <c r="AC94" s="62"/>
      <c r="AD94" s="62" t="b">
        <f t="shared" si="30"/>
        <v>0</v>
      </c>
      <c r="AE94" s="63">
        <f t="shared" si="26"/>
        <v>3191119.5406423495</v>
      </c>
      <c r="AF94" s="63">
        <f t="shared" si="31"/>
        <v>14574</v>
      </c>
      <c r="AG94" s="63">
        <f t="shared" si="23"/>
        <v>9547.9867234882986</v>
      </c>
      <c r="AH94" s="62">
        <f t="shared" si="32"/>
        <v>5026.0132765117005</v>
      </c>
      <c r="AI94" s="63">
        <f t="shared" si="24"/>
        <v>3181571.5539188613</v>
      </c>
      <c r="AJ94" s="2"/>
      <c r="AK94" s="2"/>
      <c r="AL94" s="2"/>
    </row>
    <row r="95" spans="22:38" hidden="1" x14ac:dyDescent="0.3">
      <c r="V95" s="62">
        <v>92</v>
      </c>
      <c r="W95" s="63">
        <f t="shared" si="27"/>
        <v>3181571.5539188613</v>
      </c>
      <c r="X95" s="63">
        <f t="shared" si="22"/>
        <v>14574</v>
      </c>
      <c r="Y95" s="63">
        <f t="shared" si="25"/>
        <v>9563.0248025777946</v>
      </c>
      <c r="Z95" s="63">
        <f t="shared" si="29"/>
        <v>5010.9751974222063</v>
      </c>
      <c r="AA95" s="63">
        <f t="shared" si="28"/>
        <v>3172008.5291162836</v>
      </c>
      <c r="AB95" s="62"/>
      <c r="AC95" s="62"/>
      <c r="AD95" s="62" t="b">
        <f t="shared" si="30"/>
        <v>0</v>
      </c>
      <c r="AE95" s="63">
        <f t="shared" si="26"/>
        <v>3181571.5539188613</v>
      </c>
      <c r="AF95" s="63">
        <f t="shared" si="31"/>
        <v>14574</v>
      </c>
      <c r="AG95" s="63">
        <f t="shared" si="23"/>
        <v>9563.0248025777946</v>
      </c>
      <c r="AH95" s="62">
        <f t="shared" si="32"/>
        <v>5010.9751974222063</v>
      </c>
      <c r="AI95" s="63">
        <f t="shared" si="24"/>
        <v>3172008.5291162836</v>
      </c>
      <c r="AJ95" s="2"/>
      <c r="AK95" s="2"/>
      <c r="AL95" s="2"/>
    </row>
    <row r="96" spans="22:38" hidden="1" x14ac:dyDescent="0.3">
      <c r="V96" s="62">
        <v>93</v>
      </c>
      <c r="W96" s="63">
        <f t="shared" si="27"/>
        <v>3172008.5291162836</v>
      </c>
      <c r="X96" s="63">
        <f t="shared" si="22"/>
        <v>14574</v>
      </c>
      <c r="Y96" s="63">
        <f t="shared" si="25"/>
        <v>9578.086566641854</v>
      </c>
      <c r="Z96" s="63">
        <f t="shared" si="29"/>
        <v>4995.9134333581469</v>
      </c>
      <c r="AA96" s="63">
        <f t="shared" si="28"/>
        <v>3162430.4425496417</v>
      </c>
      <c r="AB96" s="62"/>
      <c r="AC96" s="62"/>
      <c r="AD96" s="62" t="b">
        <f t="shared" si="30"/>
        <v>0</v>
      </c>
      <c r="AE96" s="63">
        <f t="shared" si="26"/>
        <v>3172008.5291162836</v>
      </c>
      <c r="AF96" s="63">
        <f t="shared" si="31"/>
        <v>14574</v>
      </c>
      <c r="AG96" s="63">
        <f t="shared" si="23"/>
        <v>9578.086566641854</v>
      </c>
      <c r="AH96" s="62">
        <f t="shared" si="32"/>
        <v>4995.9134333581469</v>
      </c>
      <c r="AI96" s="63">
        <f t="shared" si="24"/>
        <v>3162430.4425496417</v>
      </c>
      <c r="AJ96" s="2"/>
      <c r="AK96" s="2"/>
      <c r="AL96" s="2"/>
    </row>
    <row r="97" spans="22:38" hidden="1" x14ac:dyDescent="0.3">
      <c r="V97" s="62">
        <v>94</v>
      </c>
      <c r="W97" s="63">
        <f t="shared" si="27"/>
        <v>3162430.4425496417</v>
      </c>
      <c r="X97" s="63">
        <f t="shared" si="22"/>
        <v>14574</v>
      </c>
      <c r="Y97" s="63">
        <f t="shared" si="25"/>
        <v>9593.1720529843151</v>
      </c>
      <c r="Z97" s="63">
        <f t="shared" si="29"/>
        <v>4980.8279470156858</v>
      </c>
      <c r="AA97" s="63">
        <f t="shared" si="28"/>
        <v>3152837.2704966576</v>
      </c>
      <c r="AB97" s="62"/>
      <c r="AC97" s="62"/>
      <c r="AD97" s="62" t="b">
        <f t="shared" si="30"/>
        <v>0</v>
      </c>
      <c r="AE97" s="63">
        <f t="shared" si="26"/>
        <v>3162430.4425496417</v>
      </c>
      <c r="AF97" s="63">
        <f t="shared" si="31"/>
        <v>14574</v>
      </c>
      <c r="AG97" s="63">
        <f t="shared" si="23"/>
        <v>9593.1720529843151</v>
      </c>
      <c r="AH97" s="62">
        <f t="shared" si="32"/>
        <v>4980.8279470156858</v>
      </c>
      <c r="AI97" s="63">
        <f t="shared" si="24"/>
        <v>3152837.2704966576</v>
      </c>
      <c r="AJ97" s="2"/>
      <c r="AK97" s="2"/>
      <c r="AL97" s="2"/>
    </row>
    <row r="98" spans="22:38" hidden="1" x14ac:dyDescent="0.3">
      <c r="V98" s="62">
        <v>95</v>
      </c>
      <c r="W98" s="63">
        <f t="shared" si="27"/>
        <v>3152837.2704966576</v>
      </c>
      <c r="X98" s="63">
        <f t="shared" si="22"/>
        <v>14574</v>
      </c>
      <c r="Y98" s="63">
        <f t="shared" si="25"/>
        <v>9608.2812989677641</v>
      </c>
      <c r="Z98" s="63">
        <f t="shared" si="29"/>
        <v>4965.7187010322359</v>
      </c>
      <c r="AA98" s="63">
        <f t="shared" si="28"/>
        <v>3143228.98919769</v>
      </c>
      <c r="AB98" s="62"/>
      <c r="AC98" s="62"/>
      <c r="AD98" s="62" t="b">
        <f t="shared" si="30"/>
        <v>0</v>
      </c>
      <c r="AE98" s="63">
        <f t="shared" si="26"/>
        <v>3152837.2704966576</v>
      </c>
      <c r="AF98" s="63">
        <f t="shared" si="31"/>
        <v>14574</v>
      </c>
      <c r="AG98" s="63">
        <f t="shared" si="23"/>
        <v>9608.2812989677641</v>
      </c>
      <c r="AH98" s="62">
        <f t="shared" si="32"/>
        <v>4965.7187010322359</v>
      </c>
      <c r="AI98" s="63">
        <f t="shared" si="24"/>
        <v>3143228.98919769</v>
      </c>
      <c r="AJ98" s="2"/>
      <c r="AK98" s="2"/>
      <c r="AL98" s="2"/>
    </row>
    <row r="99" spans="22:38" hidden="1" x14ac:dyDescent="0.3">
      <c r="V99" s="62">
        <v>96</v>
      </c>
      <c r="W99" s="63">
        <f t="shared" si="27"/>
        <v>3143228.98919769</v>
      </c>
      <c r="X99" s="63">
        <f t="shared" si="22"/>
        <v>14574</v>
      </c>
      <c r="Y99" s="63">
        <f t="shared" si="25"/>
        <v>9623.4143420136388</v>
      </c>
      <c r="Z99" s="63">
        <f t="shared" si="29"/>
        <v>4950.5856579863621</v>
      </c>
      <c r="AA99" s="63">
        <f t="shared" si="28"/>
        <v>3133605.5748556764</v>
      </c>
      <c r="AB99" s="62"/>
      <c r="AC99" s="62"/>
      <c r="AD99" s="62" t="b">
        <f t="shared" si="30"/>
        <v>0</v>
      </c>
      <c r="AE99" s="63">
        <f t="shared" si="26"/>
        <v>3143228.98919769</v>
      </c>
      <c r="AF99" s="63">
        <f t="shared" si="31"/>
        <v>14574</v>
      </c>
      <c r="AG99" s="63">
        <f t="shared" si="23"/>
        <v>9623.4143420136388</v>
      </c>
      <c r="AH99" s="62">
        <f t="shared" si="32"/>
        <v>4950.5856579863621</v>
      </c>
      <c r="AI99" s="63">
        <f t="shared" si="24"/>
        <v>3133605.5748556764</v>
      </c>
      <c r="AJ99" s="2"/>
      <c r="AK99" s="2"/>
      <c r="AL99" s="2"/>
    </row>
    <row r="100" spans="22:38" hidden="1" x14ac:dyDescent="0.3">
      <c r="V100" s="62">
        <v>97</v>
      </c>
      <c r="W100" s="63">
        <f t="shared" si="27"/>
        <v>3133605.5748556764</v>
      </c>
      <c r="X100" s="63">
        <f t="shared" si="22"/>
        <v>14574</v>
      </c>
      <c r="Y100" s="63">
        <f t="shared" si="25"/>
        <v>9638.5712196023087</v>
      </c>
      <c r="Z100" s="63">
        <f t="shared" si="29"/>
        <v>4935.4287803976904</v>
      </c>
      <c r="AA100" s="63">
        <f t="shared" si="28"/>
        <v>3123967.0036360743</v>
      </c>
      <c r="AB100" s="62"/>
      <c r="AC100" s="62"/>
      <c r="AD100" s="62" t="b">
        <f t="shared" si="30"/>
        <v>0</v>
      </c>
      <c r="AE100" s="63">
        <f t="shared" si="26"/>
        <v>3133605.5748556764</v>
      </c>
      <c r="AF100" s="63">
        <f t="shared" si="31"/>
        <v>14574</v>
      </c>
      <c r="AG100" s="63">
        <f t="shared" si="23"/>
        <v>9638.5712196023087</v>
      </c>
      <c r="AH100" s="62">
        <f t="shared" si="32"/>
        <v>4935.4287803976904</v>
      </c>
      <c r="AI100" s="63">
        <f t="shared" si="24"/>
        <v>3123967.0036360743</v>
      </c>
      <c r="AJ100" s="2"/>
      <c r="AK100" s="2"/>
      <c r="AL100" s="2"/>
    </row>
    <row r="101" spans="22:38" hidden="1" x14ac:dyDescent="0.3">
      <c r="V101" s="62">
        <v>98</v>
      </c>
      <c r="W101" s="63">
        <f t="shared" si="27"/>
        <v>3123967.0036360743</v>
      </c>
      <c r="X101" s="63">
        <f t="shared" si="22"/>
        <v>14574</v>
      </c>
      <c r="Y101" s="63">
        <f t="shared" si="25"/>
        <v>9653.7519692731839</v>
      </c>
      <c r="Z101" s="63">
        <f t="shared" si="29"/>
        <v>4920.248030726817</v>
      </c>
      <c r="AA101" s="63">
        <f t="shared" si="28"/>
        <v>3114313.2516668011</v>
      </c>
      <c r="AB101" s="62"/>
      <c r="AC101" s="62"/>
      <c r="AD101" s="62" t="b">
        <f t="shared" si="30"/>
        <v>0</v>
      </c>
      <c r="AE101" s="63">
        <f t="shared" si="26"/>
        <v>3123967.0036360743</v>
      </c>
      <c r="AF101" s="63">
        <f t="shared" si="31"/>
        <v>14574</v>
      </c>
      <c r="AG101" s="63">
        <f t="shared" si="23"/>
        <v>9653.7519692731839</v>
      </c>
      <c r="AH101" s="62">
        <f t="shared" si="32"/>
        <v>4920.248030726817</v>
      </c>
      <c r="AI101" s="63">
        <f t="shared" si="24"/>
        <v>3114313.2516668011</v>
      </c>
      <c r="AJ101" s="2"/>
      <c r="AK101" s="2"/>
      <c r="AL101" s="2"/>
    </row>
    <row r="102" spans="22:38" hidden="1" x14ac:dyDescent="0.3">
      <c r="V102" s="62">
        <v>99</v>
      </c>
      <c r="W102" s="63">
        <f t="shared" si="27"/>
        <v>3114313.2516668011</v>
      </c>
      <c r="X102" s="63">
        <f t="shared" si="22"/>
        <v>14574</v>
      </c>
      <c r="Y102" s="63">
        <f t="shared" si="25"/>
        <v>9668.9566286247882</v>
      </c>
      <c r="Z102" s="63">
        <f t="shared" si="29"/>
        <v>4905.0433713752118</v>
      </c>
      <c r="AA102" s="63">
        <f t="shared" si="28"/>
        <v>3104644.2950381762</v>
      </c>
      <c r="AB102" s="62"/>
      <c r="AC102" s="62"/>
      <c r="AD102" s="62" t="b">
        <f t="shared" si="30"/>
        <v>0</v>
      </c>
      <c r="AE102" s="63">
        <f t="shared" si="26"/>
        <v>3114313.2516668011</v>
      </c>
      <c r="AF102" s="63">
        <f t="shared" si="31"/>
        <v>14574</v>
      </c>
      <c r="AG102" s="63">
        <f t="shared" si="23"/>
        <v>9668.9566286247882</v>
      </c>
      <c r="AH102" s="62">
        <f t="shared" si="32"/>
        <v>4905.0433713752118</v>
      </c>
      <c r="AI102" s="63">
        <f t="shared" si="24"/>
        <v>3104644.2950381762</v>
      </c>
      <c r="AJ102" s="2"/>
      <c r="AK102" s="2"/>
      <c r="AL102" s="2"/>
    </row>
    <row r="103" spans="22:38" hidden="1" x14ac:dyDescent="0.3">
      <c r="V103" s="62">
        <v>100</v>
      </c>
      <c r="W103" s="63">
        <f t="shared" si="27"/>
        <v>3104644.2950381762</v>
      </c>
      <c r="X103" s="63">
        <f t="shared" si="22"/>
        <v>14574</v>
      </c>
      <c r="Y103" s="63">
        <f t="shared" si="25"/>
        <v>9684.1852353148715</v>
      </c>
      <c r="Z103" s="63">
        <f t="shared" si="29"/>
        <v>4889.8147646851276</v>
      </c>
      <c r="AA103" s="63">
        <f t="shared" si="28"/>
        <v>3094960.1098028612</v>
      </c>
      <c r="AB103" s="62"/>
      <c r="AC103" s="62"/>
      <c r="AD103" s="62" t="b">
        <f t="shared" si="30"/>
        <v>0</v>
      </c>
      <c r="AE103" s="63">
        <f t="shared" si="26"/>
        <v>3104644.2950381762</v>
      </c>
      <c r="AF103" s="63">
        <f t="shared" si="31"/>
        <v>14574</v>
      </c>
      <c r="AG103" s="63">
        <f t="shared" si="23"/>
        <v>9684.1852353148715</v>
      </c>
      <c r="AH103" s="62">
        <f t="shared" si="32"/>
        <v>4889.8147646851276</v>
      </c>
      <c r="AI103" s="63">
        <f t="shared" si="24"/>
        <v>3094960.1098028612</v>
      </c>
      <c r="AJ103" s="2"/>
      <c r="AK103" s="2"/>
      <c r="AL103" s="2"/>
    </row>
    <row r="104" spans="22:38" hidden="1" x14ac:dyDescent="0.3">
      <c r="V104" s="62">
        <v>101</v>
      </c>
      <c r="W104" s="63">
        <f t="shared" si="27"/>
        <v>3094960.1098028612</v>
      </c>
      <c r="X104" s="63">
        <f t="shared" si="22"/>
        <v>14574</v>
      </c>
      <c r="Y104" s="63">
        <f t="shared" si="25"/>
        <v>9699.4378270604939</v>
      </c>
      <c r="Z104" s="63">
        <f t="shared" si="29"/>
        <v>4874.562172939507</v>
      </c>
      <c r="AA104" s="63">
        <f t="shared" si="28"/>
        <v>3085260.6719758008</v>
      </c>
      <c r="AB104" s="62"/>
      <c r="AC104" s="62"/>
      <c r="AD104" s="62" t="b">
        <f t="shared" si="30"/>
        <v>0</v>
      </c>
      <c r="AE104" s="63">
        <f t="shared" si="26"/>
        <v>3094960.1098028612</v>
      </c>
      <c r="AF104" s="63">
        <f t="shared" si="31"/>
        <v>14574</v>
      </c>
      <c r="AG104" s="63">
        <f t="shared" si="23"/>
        <v>9699.4378270604939</v>
      </c>
      <c r="AH104" s="62">
        <f t="shared" si="32"/>
        <v>4874.562172939507</v>
      </c>
      <c r="AI104" s="63">
        <f t="shared" si="24"/>
        <v>3085260.6719758008</v>
      </c>
      <c r="AJ104" s="2"/>
      <c r="AK104" s="2"/>
      <c r="AL104" s="2"/>
    </row>
    <row r="105" spans="22:38" hidden="1" x14ac:dyDescent="0.3">
      <c r="V105" s="62">
        <v>102</v>
      </c>
      <c r="W105" s="63">
        <f t="shared" si="27"/>
        <v>3085260.6719758008</v>
      </c>
      <c r="X105" s="63">
        <f t="shared" si="22"/>
        <v>14574</v>
      </c>
      <c r="Y105" s="63">
        <f t="shared" si="25"/>
        <v>9714.7144416381125</v>
      </c>
      <c r="Z105" s="63">
        <f t="shared" si="29"/>
        <v>4859.2855583618866</v>
      </c>
      <c r="AA105" s="63">
        <f t="shared" si="28"/>
        <v>3075545.9575341628</v>
      </c>
      <c r="AB105" s="62"/>
      <c r="AC105" s="62"/>
      <c r="AD105" s="62" t="b">
        <f t="shared" si="30"/>
        <v>0</v>
      </c>
      <c r="AE105" s="63">
        <f t="shared" si="26"/>
        <v>3085260.6719758008</v>
      </c>
      <c r="AF105" s="63">
        <f t="shared" si="31"/>
        <v>14574</v>
      </c>
      <c r="AG105" s="63">
        <f t="shared" si="23"/>
        <v>9714.7144416381125</v>
      </c>
      <c r="AH105" s="62">
        <f t="shared" si="32"/>
        <v>4859.2855583618866</v>
      </c>
      <c r="AI105" s="63">
        <f t="shared" si="24"/>
        <v>3075545.9575341628</v>
      </c>
      <c r="AJ105" s="2"/>
      <c r="AK105" s="2"/>
      <c r="AL105" s="2"/>
    </row>
    <row r="106" spans="22:38" hidden="1" x14ac:dyDescent="0.3">
      <c r="V106" s="62">
        <v>103</v>
      </c>
      <c r="W106" s="63">
        <f t="shared" si="27"/>
        <v>3075545.9575341628</v>
      </c>
      <c r="X106" s="63">
        <f t="shared" si="22"/>
        <v>14574</v>
      </c>
      <c r="Y106" s="63">
        <f t="shared" si="25"/>
        <v>9730.0151168836928</v>
      </c>
      <c r="Z106" s="63">
        <f t="shared" si="29"/>
        <v>4843.9848831163063</v>
      </c>
      <c r="AA106" s="63">
        <f t="shared" si="28"/>
        <v>3065815.9424172789</v>
      </c>
      <c r="AB106" s="62"/>
      <c r="AC106" s="62"/>
      <c r="AD106" s="62" t="b">
        <f t="shared" si="30"/>
        <v>0</v>
      </c>
      <c r="AE106" s="63">
        <f t="shared" si="26"/>
        <v>3075545.9575341628</v>
      </c>
      <c r="AF106" s="63">
        <f t="shared" si="31"/>
        <v>14574</v>
      </c>
      <c r="AG106" s="63">
        <f t="shared" si="23"/>
        <v>9730.0151168836928</v>
      </c>
      <c r="AH106" s="62">
        <f t="shared" si="32"/>
        <v>4843.9848831163063</v>
      </c>
      <c r="AI106" s="63">
        <f t="shared" si="24"/>
        <v>3065815.9424172789</v>
      </c>
      <c r="AJ106" s="2"/>
      <c r="AK106" s="2"/>
      <c r="AL106" s="2"/>
    </row>
    <row r="107" spans="22:38" hidden="1" x14ac:dyDescent="0.3">
      <c r="V107" s="62">
        <v>104</v>
      </c>
      <c r="W107" s="63">
        <f t="shared" si="27"/>
        <v>3065815.9424172789</v>
      </c>
      <c r="X107" s="63">
        <f t="shared" si="22"/>
        <v>14574</v>
      </c>
      <c r="Y107" s="63">
        <f t="shared" si="25"/>
        <v>9745.3398906927869</v>
      </c>
      <c r="Z107" s="63">
        <f t="shared" si="29"/>
        <v>4828.660109307214</v>
      </c>
      <c r="AA107" s="63">
        <f t="shared" si="28"/>
        <v>3056070.602526586</v>
      </c>
      <c r="AB107" s="62"/>
      <c r="AC107" s="62"/>
      <c r="AD107" s="62" t="b">
        <f t="shared" si="30"/>
        <v>0</v>
      </c>
      <c r="AE107" s="63">
        <f t="shared" si="26"/>
        <v>3065815.9424172789</v>
      </c>
      <c r="AF107" s="63">
        <f t="shared" si="31"/>
        <v>14574</v>
      </c>
      <c r="AG107" s="63">
        <f t="shared" si="23"/>
        <v>9745.3398906927869</v>
      </c>
      <c r="AH107" s="62">
        <f t="shared" si="32"/>
        <v>4828.660109307214</v>
      </c>
      <c r="AI107" s="63">
        <f t="shared" si="24"/>
        <v>3056070.602526586</v>
      </c>
      <c r="AJ107" s="2"/>
      <c r="AK107" s="2"/>
      <c r="AL107" s="2"/>
    </row>
    <row r="108" spans="22:38" hidden="1" x14ac:dyDescent="0.3">
      <c r="V108" s="62">
        <v>105</v>
      </c>
      <c r="W108" s="63">
        <f t="shared" si="27"/>
        <v>3056070.602526586</v>
      </c>
      <c r="X108" s="63">
        <f t="shared" si="22"/>
        <v>14574</v>
      </c>
      <c r="Y108" s="63">
        <f t="shared" si="25"/>
        <v>9760.6888010206276</v>
      </c>
      <c r="Z108" s="63">
        <f t="shared" si="29"/>
        <v>4813.3111989793733</v>
      </c>
      <c r="AA108" s="63">
        <f t="shared" si="28"/>
        <v>3046309.9137255652</v>
      </c>
      <c r="AB108" s="62"/>
      <c r="AC108" s="62"/>
      <c r="AD108" s="62" t="b">
        <f t="shared" si="30"/>
        <v>0</v>
      </c>
      <c r="AE108" s="63">
        <f t="shared" si="26"/>
        <v>3056070.602526586</v>
      </c>
      <c r="AF108" s="63">
        <f t="shared" si="31"/>
        <v>14574</v>
      </c>
      <c r="AG108" s="63">
        <f t="shared" si="23"/>
        <v>9760.6888010206276</v>
      </c>
      <c r="AH108" s="62">
        <f t="shared" si="32"/>
        <v>4813.3111989793733</v>
      </c>
      <c r="AI108" s="63">
        <f t="shared" si="24"/>
        <v>3046309.9137255652</v>
      </c>
      <c r="AJ108" s="2"/>
      <c r="AK108" s="2"/>
      <c r="AL108" s="2"/>
    </row>
    <row r="109" spans="22:38" hidden="1" x14ac:dyDescent="0.3">
      <c r="V109" s="62">
        <v>106</v>
      </c>
      <c r="W109" s="63">
        <f t="shared" si="27"/>
        <v>3046309.9137255652</v>
      </c>
      <c r="X109" s="63">
        <f t="shared" si="22"/>
        <v>14574</v>
      </c>
      <c r="Y109" s="63">
        <f t="shared" si="25"/>
        <v>9776.0618858822345</v>
      </c>
      <c r="Z109" s="63">
        <f t="shared" si="29"/>
        <v>4797.9381141177646</v>
      </c>
      <c r="AA109" s="63">
        <f t="shared" si="28"/>
        <v>3036533.851839683</v>
      </c>
      <c r="AB109" s="62"/>
      <c r="AC109" s="62"/>
      <c r="AD109" s="62" t="b">
        <f t="shared" si="30"/>
        <v>0</v>
      </c>
      <c r="AE109" s="63">
        <f t="shared" si="26"/>
        <v>3046309.9137255652</v>
      </c>
      <c r="AF109" s="63">
        <f t="shared" si="31"/>
        <v>14574</v>
      </c>
      <c r="AG109" s="63">
        <f t="shared" si="23"/>
        <v>9776.0618858822345</v>
      </c>
      <c r="AH109" s="62">
        <f t="shared" si="32"/>
        <v>4797.9381141177646</v>
      </c>
      <c r="AI109" s="63">
        <f t="shared" si="24"/>
        <v>3036533.851839683</v>
      </c>
      <c r="AJ109" s="2"/>
      <c r="AK109" s="2"/>
      <c r="AL109" s="2"/>
    </row>
    <row r="110" spans="22:38" hidden="1" x14ac:dyDescent="0.3">
      <c r="V110" s="62">
        <v>107</v>
      </c>
      <c r="W110" s="63">
        <f t="shared" si="27"/>
        <v>3036533.851839683</v>
      </c>
      <c r="X110" s="63">
        <f t="shared" si="22"/>
        <v>14574</v>
      </c>
      <c r="Y110" s="63">
        <f t="shared" si="25"/>
        <v>9791.4591833524992</v>
      </c>
      <c r="Z110" s="63">
        <f t="shared" si="29"/>
        <v>4782.5408166475008</v>
      </c>
      <c r="AA110" s="63">
        <f t="shared" si="28"/>
        <v>3026742.3926563305</v>
      </c>
      <c r="AB110" s="62"/>
      <c r="AC110" s="62"/>
      <c r="AD110" s="62" t="b">
        <f t="shared" si="30"/>
        <v>0</v>
      </c>
      <c r="AE110" s="63">
        <f t="shared" si="26"/>
        <v>3036533.851839683</v>
      </c>
      <c r="AF110" s="63">
        <f t="shared" si="31"/>
        <v>14574</v>
      </c>
      <c r="AG110" s="63">
        <f t="shared" si="23"/>
        <v>9791.4591833524992</v>
      </c>
      <c r="AH110" s="62">
        <f t="shared" si="32"/>
        <v>4782.5408166475008</v>
      </c>
      <c r="AI110" s="63">
        <f t="shared" si="24"/>
        <v>3026742.3926563305</v>
      </c>
      <c r="AJ110" s="2"/>
      <c r="AK110" s="2"/>
      <c r="AL110" s="2"/>
    </row>
    <row r="111" spans="22:38" hidden="1" x14ac:dyDescent="0.3">
      <c r="V111" s="62">
        <v>108</v>
      </c>
      <c r="W111" s="63">
        <f t="shared" si="27"/>
        <v>3026742.3926563305</v>
      </c>
      <c r="X111" s="63">
        <f t="shared" si="22"/>
        <v>14574</v>
      </c>
      <c r="Y111" s="63">
        <f t="shared" si="25"/>
        <v>9806.880731566278</v>
      </c>
      <c r="Z111" s="63">
        <f t="shared" si="29"/>
        <v>4767.1192684337211</v>
      </c>
      <c r="AA111" s="63">
        <f t="shared" si="28"/>
        <v>3016935.5119247641</v>
      </c>
      <c r="AB111" s="62"/>
      <c r="AC111" s="62"/>
      <c r="AD111" s="62" t="b">
        <f t="shared" si="30"/>
        <v>0</v>
      </c>
      <c r="AE111" s="63">
        <f t="shared" si="26"/>
        <v>3026742.3926563305</v>
      </c>
      <c r="AF111" s="63">
        <f t="shared" si="31"/>
        <v>14574</v>
      </c>
      <c r="AG111" s="63">
        <f t="shared" si="23"/>
        <v>9806.880731566278</v>
      </c>
      <c r="AH111" s="62">
        <f t="shared" si="32"/>
        <v>4767.1192684337211</v>
      </c>
      <c r="AI111" s="63">
        <f t="shared" si="24"/>
        <v>3016935.5119247641</v>
      </c>
      <c r="AJ111" s="2"/>
      <c r="AK111" s="2"/>
      <c r="AL111" s="2"/>
    </row>
    <row r="112" spans="22:38" hidden="1" x14ac:dyDescent="0.3">
      <c r="V112" s="62">
        <v>109</v>
      </c>
      <c r="W112" s="63">
        <f t="shared" si="27"/>
        <v>3016935.5119247641</v>
      </c>
      <c r="X112" s="63">
        <f t="shared" si="22"/>
        <v>14574</v>
      </c>
      <c r="Y112" s="63">
        <f t="shared" si="25"/>
        <v>9822.3265687184976</v>
      </c>
      <c r="Z112" s="63">
        <f t="shared" si="29"/>
        <v>4751.6734312815033</v>
      </c>
      <c r="AA112" s="63">
        <f t="shared" si="28"/>
        <v>3007113.1853560456</v>
      </c>
      <c r="AB112" s="62"/>
      <c r="AC112" s="62"/>
      <c r="AD112" s="62" t="b">
        <f t="shared" si="30"/>
        <v>0</v>
      </c>
      <c r="AE112" s="63">
        <f t="shared" si="26"/>
        <v>3016935.5119247641</v>
      </c>
      <c r="AF112" s="63">
        <f t="shared" si="31"/>
        <v>14574</v>
      </c>
      <c r="AG112" s="63">
        <f t="shared" si="23"/>
        <v>9822.3265687184976</v>
      </c>
      <c r="AH112" s="62">
        <f t="shared" si="32"/>
        <v>4751.6734312815033</v>
      </c>
      <c r="AI112" s="63">
        <f t="shared" si="24"/>
        <v>3007113.1853560456</v>
      </c>
      <c r="AJ112" s="2"/>
      <c r="AK112" s="2"/>
      <c r="AL112" s="2"/>
    </row>
    <row r="113" spans="22:38" hidden="1" x14ac:dyDescent="0.3">
      <c r="V113" s="62">
        <v>110</v>
      </c>
      <c r="W113" s="63">
        <f t="shared" si="27"/>
        <v>3007113.1853560456</v>
      </c>
      <c r="X113" s="63">
        <f t="shared" si="22"/>
        <v>14574</v>
      </c>
      <c r="Y113" s="63">
        <f t="shared" si="25"/>
        <v>9837.7967330642277</v>
      </c>
      <c r="Z113" s="63">
        <f t="shared" si="29"/>
        <v>4736.2032669357714</v>
      </c>
      <c r="AA113" s="63">
        <f t="shared" si="28"/>
        <v>2997275.3886229815</v>
      </c>
      <c r="AB113" s="62"/>
      <c r="AC113" s="62"/>
      <c r="AD113" s="62" t="b">
        <f t="shared" si="30"/>
        <v>0</v>
      </c>
      <c r="AE113" s="63">
        <f t="shared" si="26"/>
        <v>3007113.1853560456</v>
      </c>
      <c r="AF113" s="63">
        <f t="shared" si="31"/>
        <v>14574</v>
      </c>
      <c r="AG113" s="63">
        <f t="shared" si="23"/>
        <v>9837.7967330642277</v>
      </c>
      <c r="AH113" s="62">
        <f t="shared" si="32"/>
        <v>4736.2032669357714</v>
      </c>
      <c r="AI113" s="63">
        <f t="shared" si="24"/>
        <v>2997275.3886229815</v>
      </c>
      <c r="AJ113" s="2"/>
      <c r="AK113" s="2"/>
      <c r="AL113" s="2"/>
    </row>
    <row r="114" spans="22:38" hidden="1" x14ac:dyDescent="0.3">
      <c r="V114" s="62">
        <v>111</v>
      </c>
      <c r="W114" s="63">
        <f t="shared" si="27"/>
        <v>2997275.3886229815</v>
      </c>
      <c r="X114" s="63">
        <f t="shared" si="22"/>
        <v>14574</v>
      </c>
      <c r="Y114" s="63">
        <f t="shared" si="25"/>
        <v>9853.2912629188031</v>
      </c>
      <c r="Z114" s="63">
        <f t="shared" si="29"/>
        <v>4720.708737081196</v>
      </c>
      <c r="AA114" s="63">
        <f t="shared" si="28"/>
        <v>2987422.0973600629</v>
      </c>
      <c r="AB114" s="62"/>
      <c r="AC114" s="62"/>
      <c r="AD114" s="62" t="b">
        <f t="shared" si="30"/>
        <v>0</v>
      </c>
      <c r="AE114" s="63">
        <f t="shared" si="26"/>
        <v>2997275.3886229815</v>
      </c>
      <c r="AF114" s="63">
        <f t="shared" si="31"/>
        <v>14574</v>
      </c>
      <c r="AG114" s="63">
        <f t="shared" si="23"/>
        <v>9853.2912629188031</v>
      </c>
      <c r="AH114" s="62">
        <f t="shared" si="32"/>
        <v>4720.708737081196</v>
      </c>
      <c r="AI114" s="63">
        <f t="shared" si="24"/>
        <v>2987422.0973600629</v>
      </c>
      <c r="AJ114" s="2"/>
      <c r="AK114" s="2"/>
      <c r="AL114" s="2"/>
    </row>
    <row r="115" spans="22:38" hidden="1" x14ac:dyDescent="0.3">
      <c r="V115" s="62">
        <v>112</v>
      </c>
      <c r="W115" s="63">
        <f t="shared" si="27"/>
        <v>2987422.0973600629</v>
      </c>
      <c r="X115" s="63">
        <f t="shared" si="22"/>
        <v>14574</v>
      </c>
      <c r="Y115" s="63">
        <f t="shared" si="25"/>
        <v>9868.8101966579015</v>
      </c>
      <c r="Z115" s="63">
        <f t="shared" si="29"/>
        <v>4705.1898033420994</v>
      </c>
      <c r="AA115" s="63">
        <f t="shared" si="28"/>
        <v>2977553.2871634047</v>
      </c>
      <c r="AB115" s="62"/>
      <c r="AC115" s="62"/>
      <c r="AD115" s="62" t="b">
        <f t="shared" si="30"/>
        <v>0</v>
      </c>
      <c r="AE115" s="63">
        <f t="shared" si="26"/>
        <v>2987422.0973600629</v>
      </c>
      <c r="AF115" s="63">
        <f t="shared" si="31"/>
        <v>14574</v>
      </c>
      <c r="AG115" s="63">
        <f t="shared" si="23"/>
        <v>9868.8101966579015</v>
      </c>
      <c r="AH115" s="62">
        <f t="shared" si="32"/>
        <v>4705.1898033420994</v>
      </c>
      <c r="AI115" s="63">
        <f t="shared" si="24"/>
        <v>2977553.2871634047</v>
      </c>
      <c r="AJ115" s="2"/>
      <c r="AK115" s="2"/>
      <c r="AL115" s="2"/>
    </row>
    <row r="116" spans="22:38" hidden="1" x14ac:dyDescent="0.3">
      <c r="V116" s="62">
        <v>113</v>
      </c>
      <c r="W116" s="63">
        <f t="shared" si="27"/>
        <v>2977553.2871634047</v>
      </c>
      <c r="X116" s="63">
        <f t="shared" si="22"/>
        <v>14574</v>
      </c>
      <c r="Y116" s="63">
        <f t="shared" si="25"/>
        <v>9884.3535727176386</v>
      </c>
      <c r="Z116" s="63">
        <f t="shared" si="29"/>
        <v>4689.6464272823623</v>
      </c>
      <c r="AA116" s="63">
        <f t="shared" si="28"/>
        <v>2967668.9335906869</v>
      </c>
      <c r="AB116" s="62"/>
      <c r="AC116" s="62"/>
      <c r="AD116" s="62" t="b">
        <f t="shared" si="30"/>
        <v>0</v>
      </c>
      <c r="AE116" s="63">
        <f t="shared" si="26"/>
        <v>2977553.2871634047</v>
      </c>
      <c r="AF116" s="63">
        <f t="shared" si="31"/>
        <v>14574</v>
      </c>
      <c r="AG116" s="63">
        <f t="shared" si="23"/>
        <v>9884.3535727176386</v>
      </c>
      <c r="AH116" s="62">
        <f t="shared" si="32"/>
        <v>4689.6464272823623</v>
      </c>
      <c r="AI116" s="63">
        <f t="shared" si="24"/>
        <v>2967668.9335906869</v>
      </c>
      <c r="AJ116" s="2"/>
      <c r="AK116" s="2"/>
      <c r="AL116" s="2"/>
    </row>
    <row r="117" spans="22:38" hidden="1" x14ac:dyDescent="0.3">
      <c r="V117" s="62">
        <v>114</v>
      </c>
      <c r="W117" s="63">
        <f t="shared" si="27"/>
        <v>2967668.9335906869</v>
      </c>
      <c r="X117" s="63">
        <f t="shared" si="22"/>
        <v>14574</v>
      </c>
      <c r="Y117" s="63">
        <f t="shared" si="25"/>
        <v>9899.9214295946695</v>
      </c>
      <c r="Z117" s="63">
        <f t="shared" si="29"/>
        <v>4674.0785704053314</v>
      </c>
      <c r="AA117" s="63">
        <f t="shared" si="28"/>
        <v>2957769.0121610924</v>
      </c>
      <c r="AB117" s="62"/>
      <c r="AC117" s="62"/>
      <c r="AD117" s="62" t="b">
        <f t="shared" si="30"/>
        <v>0</v>
      </c>
      <c r="AE117" s="63">
        <f t="shared" si="26"/>
        <v>2967668.9335906869</v>
      </c>
      <c r="AF117" s="63">
        <f t="shared" si="31"/>
        <v>14574</v>
      </c>
      <c r="AG117" s="63">
        <f t="shared" si="23"/>
        <v>9899.9214295946695</v>
      </c>
      <c r="AH117" s="62">
        <f t="shared" si="32"/>
        <v>4674.0785704053314</v>
      </c>
      <c r="AI117" s="63">
        <f t="shared" si="24"/>
        <v>2957769.0121610924</v>
      </c>
      <c r="AJ117" s="2"/>
      <c r="AK117" s="2"/>
      <c r="AL117" s="2"/>
    </row>
    <row r="118" spans="22:38" hidden="1" x14ac:dyDescent="0.3">
      <c r="V118" s="62">
        <v>115</v>
      </c>
      <c r="W118" s="63">
        <f t="shared" si="27"/>
        <v>2957769.0121610924</v>
      </c>
      <c r="X118" s="63">
        <f t="shared" si="22"/>
        <v>14574</v>
      </c>
      <c r="Y118" s="63">
        <f t="shared" si="25"/>
        <v>9915.5138058462799</v>
      </c>
      <c r="Z118" s="63">
        <f t="shared" si="29"/>
        <v>4658.486194153721</v>
      </c>
      <c r="AA118" s="63">
        <f t="shared" si="28"/>
        <v>2947853.4983552461</v>
      </c>
      <c r="AB118" s="62"/>
      <c r="AC118" s="62"/>
      <c r="AD118" s="62" t="b">
        <f t="shared" si="30"/>
        <v>0</v>
      </c>
      <c r="AE118" s="63">
        <f t="shared" si="26"/>
        <v>2957769.0121610924</v>
      </c>
      <c r="AF118" s="63">
        <f t="shared" si="31"/>
        <v>14574</v>
      </c>
      <c r="AG118" s="63">
        <f t="shared" si="23"/>
        <v>9915.5138058462799</v>
      </c>
      <c r="AH118" s="62">
        <f t="shared" si="32"/>
        <v>4658.486194153721</v>
      </c>
      <c r="AI118" s="63">
        <f t="shared" si="24"/>
        <v>2947853.4983552461</v>
      </c>
      <c r="AJ118" s="2"/>
      <c r="AK118" s="2"/>
      <c r="AL118" s="2"/>
    </row>
    <row r="119" spans="22:38" hidden="1" x14ac:dyDescent="0.3">
      <c r="V119" s="62">
        <v>116</v>
      </c>
      <c r="W119" s="63">
        <f t="shared" si="27"/>
        <v>2947853.4983552461</v>
      </c>
      <c r="X119" s="63">
        <f t="shared" si="22"/>
        <v>14574</v>
      </c>
      <c r="Y119" s="63">
        <f t="shared" si="25"/>
        <v>9931.130740090488</v>
      </c>
      <c r="Z119" s="63">
        <f t="shared" si="29"/>
        <v>4642.8692599095129</v>
      </c>
      <c r="AA119" s="63">
        <f t="shared" si="28"/>
        <v>2937922.3676151559</v>
      </c>
      <c r="AB119" s="62"/>
      <c r="AC119" s="62"/>
      <c r="AD119" s="62" t="b">
        <f t="shared" si="30"/>
        <v>0</v>
      </c>
      <c r="AE119" s="63">
        <f t="shared" si="26"/>
        <v>2947853.4983552461</v>
      </c>
      <c r="AF119" s="63">
        <f t="shared" si="31"/>
        <v>14574</v>
      </c>
      <c r="AG119" s="63">
        <f t="shared" si="23"/>
        <v>9931.130740090488</v>
      </c>
      <c r="AH119" s="62">
        <f t="shared" si="32"/>
        <v>4642.8692599095129</v>
      </c>
      <c r="AI119" s="63">
        <f t="shared" si="24"/>
        <v>2937922.3676151559</v>
      </c>
      <c r="AJ119" s="2"/>
      <c r="AK119" s="2"/>
      <c r="AL119" s="2"/>
    </row>
    <row r="120" spans="22:38" hidden="1" x14ac:dyDescent="0.3">
      <c r="V120" s="62">
        <v>117</v>
      </c>
      <c r="W120" s="63">
        <f t="shared" si="27"/>
        <v>2937922.3676151559</v>
      </c>
      <c r="X120" s="63">
        <f t="shared" si="22"/>
        <v>14574</v>
      </c>
      <c r="Y120" s="63">
        <f t="shared" si="25"/>
        <v>9946.772271006128</v>
      </c>
      <c r="Z120" s="63">
        <f t="shared" si="29"/>
        <v>4627.2277289938711</v>
      </c>
      <c r="AA120" s="63">
        <f t="shared" si="28"/>
        <v>2927975.59534415</v>
      </c>
      <c r="AB120" s="62"/>
      <c r="AC120" s="62"/>
      <c r="AD120" s="62" t="b">
        <f t="shared" si="30"/>
        <v>0</v>
      </c>
      <c r="AE120" s="63">
        <f t="shared" si="26"/>
        <v>2937922.3676151559</v>
      </c>
      <c r="AF120" s="63">
        <f t="shared" si="31"/>
        <v>14574</v>
      </c>
      <c r="AG120" s="63">
        <f t="shared" si="23"/>
        <v>9946.772271006128</v>
      </c>
      <c r="AH120" s="62">
        <f t="shared" si="32"/>
        <v>4627.2277289938711</v>
      </c>
      <c r="AI120" s="63">
        <f t="shared" si="24"/>
        <v>2927975.59534415</v>
      </c>
      <c r="AJ120" s="2"/>
      <c r="AK120" s="2"/>
      <c r="AL120" s="2"/>
    </row>
    <row r="121" spans="22:38" hidden="1" x14ac:dyDescent="0.3">
      <c r="V121" s="62">
        <v>118</v>
      </c>
      <c r="W121" s="63">
        <f t="shared" si="27"/>
        <v>2927975.59534415</v>
      </c>
      <c r="X121" s="63">
        <f t="shared" si="22"/>
        <v>14574</v>
      </c>
      <c r="Y121" s="63">
        <f t="shared" si="25"/>
        <v>9962.4384373329631</v>
      </c>
      <c r="Z121" s="63">
        <f t="shared" si="29"/>
        <v>4611.561562667036</v>
      </c>
      <c r="AA121" s="63">
        <f t="shared" si="28"/>
        <v>2918013.1569068171</v>
      </c>
      <c r="AB121" s="62"/>
      <c r="AC121" s="62"/>
      <c r="AD121" s="62" t="b">
        <f t="shared" si="30"/>
        <v>0</v>
      </c>
      <c r="AE121" s="63">
        <f t="shared" si="26"/>
        <v>2927975.59534415</v>
      </c>
      <c r="AF121" s="63">
        <f t="shared" si="31"/>
        <v>14574</v>
      </c>
      <c r="AG121" s="63">
        <f t="shared" si="23"/>
        <v>9962.4384373329631</v>
      </c>
      <c r="AH121" s="62">
        <f t="shared" si="32"/>
        <v>4611.561562667036</v>
      </c>
      <c r="AI121" s="63">
        <f t="shared" si="24"/>
        <v>2918013.1569068171</v>
      </c>
      <c r="AJ121" s="2"/>
      <c r="AK121" s="2"/>
      <c r="AL121" s="2"/>
    </row>
    <row r="122" spans="22:38" hidden="1" x14ac:dyDescent="0.3">
      <c r="V122" s="62">
        <v>119</v>
      </c>
      <c r="W122" s="63">
        <f t="shared" si="27"/>
        <v>2918013.1569068171</v>
      </c>
      <c r="X122" s="63">
        <f t="shared" si="22"/>
        <v>14574</v>
      </c>
      <c r="Y122" s="63">
        <f t="shared" si="25"/>
        <v>9978.1292778717616</v>
      </c>
      <c r="Z122" s="63">
        <f t="shared" si="29"/>
        <v>4595.8707221282375</v>
      </c>
      <c r="AA122" s="63">
        <f t="shared" si="28"/>
        <v>2908035.0276289452</v>
      </c>
      <c r="AB122" s="62"/>
      <c r="AC122" s="62"/>
      <c r="AD122" s="62" t="b">
        <f t="shared" si="30"/>
        <v>0</v>
      </c>
      <c r="AE122" s="63">
        <f t="shared" si="26"/>
        <v>2918013.1569068171</v>
      </c>
      <c r="AF122" s="63">
        <f t="shared" si="31"/>
        <v>14574</v>
      </c>
      <c r="AG122" s="63">
        <f t="shared" si="23"/>
        <v>9978.1292778717616</v>
      </c>
      <c r="AH122" s="62">
        <f t="shared" si="32"/>
        <v>4595.8707221282375</v>
      </c>
      <c r="AI122" s="63">
        <f t="shared" si="24"/>
        <v>2908035.0276289452</v>
      </c>
      <c r="AJ122" s="2"/>
      <c r="AK122" s="2"/>
      <c r="AL122" s="2"/>
    </row>
    <row r="123" spans="22:38" hidden="1" x14ac:dyDescent="0.3">
      <c r="V123" s="62">
        <v>120</v>
      </c>
      <c r="W123" s="63">
        <f t="shared" si="27"/>
        <v>2908035.0276289452</v>
      </c>
      <c r="X123" s="63">
        <f t="shared" si="22"/>
        <v>14574</v>
      </c>
      <c r="Y123" s="63">
        <f t="shared" si="25"/>
        <v>9993.84483148441</v>
      </c>
      <c r="Z123" s="63">
        <f t="shared" si="29"/>
        <v>4580.1551685155891</v>
      </c>
      <c r="AA123" s="63">
        <f t="shared" si="28"/>
        <v>2898041.1827974608</v>
      </c>
      <c r="AB123" s="62"/>
      <c r="AC123" s="62"/>
      <c r="AD123" s="62" t="b">
        <f t="shared" si="30"/>
        <v>0</v>
      </c>
      <c r="AE123" s="63">
        <f t="shared" si="26"/>
        <v>2908035.0276289452</v>
      </c>
      <c r="AF123" s="63">
        <f t="shared" si="31"/>
        <v>14574</v>
      </c>
      <c r="AG123" s="63">
        <f t="shared" si="23"/>
        <v>9993.84483148441</v>
      </c>
      <c r="AH123" s="62">
        <f t="shared" si="32"/>
        <v>4580.1551685155891</v>
      </c>
      <c r="AI123" s="63">
        <f t="shared" si="24"/>
        <v>2898041.1827974608</v>
      </c>
      <c r="AJ123" s="2"/>
      <c r="AK123" s="2"/>
      <c r="AL123" s="2"/>
    </row>
    <row r="124" spans="22:38" hidden="1" x14ac:dyDescent="0.3">
      <c r="V124" s="62">
        <v>121</v>
      </c>
      <c r="W124" s="63">
        <f t="shared" si="27"/>
        <v>2898041.1827974608</v>
      </c>
      <c r="X124" s="63">
        <f t="shared" si="22"/>
        <v>14574</v>
      </c>
      <c r="Y124" s="63">
        <f t="shared" si="25"/>
        <v>10009.585137094</v>
      </c>
      <c r="Z124" s="63">
        <f t="shared" si="29"/>
        <v>4564.414862906001</v>
      </c>
      <c r="AA124" s="63">
        <f t="shared" si="28"/>
        <v>2888031.5976603669</v>
      </c>
      <c r="AB124" s="62"/>
      <c r="AC124" s="62"/>
      <c r="AD124" s="62" t="b">
        <f t="shared" si="30"/>
        <v>1</v>
      </c>
      <c r="AE124" s="63">
        <f t="shared" si="26"/>
        <v>2898041.1827974608</v>
      </c>
      <c r="AF124" s="63">
        <f t="shared" si="31"/>
        <v>18854.530662114823</v>
      </c>
      <c r="AG124" s="63">
        <f t="shared" si="23"/>
        <v>9460.0471612130532</v>
      </c>
      <c r="AH124" s="62">
        <f t="shared" si="32"/>
        <v>9394.4835009017697</v>
      </c>
      <c r="AI124" s="63">
        <f t="shared" si="24"/>
        <v>2888581.1356362477</v>
      </c>
      <c r="AJ124" s="2"/>
      <c r="AK124" s="2"/>
      <c r="AL124" s="2"/>
    </row>
    <row r="125" spans="22:38" hidden="1" x14ac:dyDescent="0.3">
      <c r="V125" s="62">
        <v>122</v>
      </c>
      <c r="W125" s="63">
        <f t="shared" si="27"/>
        <v>2888031.5976603669</v>
      </c>
      <c r="X125" s="63">
        <f t="shared" si="22"/>
        <v>14574</v>
      </c>
      <c r="Y125" s="63">
        <f t="shared" si="25"/>
        <v>10025.350233684923</v>
      </c>
      <c r="Z125" s="63">
        <f t="shared" si="29"/>
        <v>4548.6497663150776</v>
      </c>
      <c r="AA125" s="63">
        <f t="shared" si="28"/>
        <v>2878006.2474266822</v>
      </c>
      <c r="AB125" s="62"/>
      <c r="AC125" s="62"/>
      <c r="AD125" s="62" t="b">
        <f t="shared" si="30"/>
        <v>1</v>
      </c>
      <c r="AE125" s="63">
        <f t="shared" si="26"/>
        <v>2888581.1356362477</v>
      </c>
      <c r="AF125" s="63">
        <f t="shared" si="31"/>
        <v>18854.530662114823</v>
      </c>
      <c r="AG125" s="63">
        <f t="shared" si="23"/>
        <v>9490.7134807606526</v>
      </c>
      <c r="AH125" s="62">
        <f t="shared" si="32"/>
        <v>9363.8171813541703</v>
      </c>
      <c r="AI125" s="63">
        <f t="shared" si="24"/>
        <v>2879090.4221554869</v>
      </c>
      <c r="AJ125" s="2"/>
      <c r="AK125" s="2"/>
      <c r="AL125" s="2"/>
    </row>
    <row r="126" spans="22:38" hidden="1" x14ac:dyDescent="0.3">
      <c r="V126" s="62">
        <v>123</v>
      </c>
      <c r="W126" s="63">
        <f t="shared" si="27"/>
        <v>2878006.2474266822</v>
      </c>
      <c r="X126" s="63">
        <f t="shared" si="22"/>
        <v>14574</v>
      </c>
      <c r="Y126" s="63">
        <f t="shared" si="25"/>
        <v>10041.140160302975</v>
      </c>
      <c r="Z126" s="63">
        <f t="shared" si="29"/>
        <v>4532.8598396970247</v>
      </c>
      <c r="AA126" s="63">
        <f t="shared" si="28"/>
        <v>2867965.1072663791</v>
      </c>
      <c r="AB126" s="62"/>
      <c r="AC126" s="62"/>
      <c r="AD126" s="62" t="b">
        <f t="shared" si="30"/>
        <v>1</v>
      </c>
      <c r="AE126" s="63">
        <f t="shared" si="26"/>
        <v>2879090.4221554869</v>
      </c>
      <c r="AF126" s="63">
        <f t="shared" si="31"/>
        <v>18854.530662114823</v>
      </c>
      <c r="AG126" s="63">
        <f t="shared" si="23"/>
        <v>9521.4792102941192</v>
      </c>
      <c r="AH126" s="62">
        <f t="shared" si="32"/>
        <v>9333.0514518207037</v>
      </c>
      <c r="AI126" s="63">
        <f t="shared" si="24"/>
        <v>2869568.9429451926</v>
      </c>
      <c r="AJ126" s="2"/>
      <c r="AK126" s="2"/>
      <c r="AL126" s="2"/>
    </row>
    <row r="127" spans="22:38" hidden="1" x14ac:dyDescent="0.3">
      <c r="V127" s="62">
        <v>124</v>
      </c>
      <c r="W127" s="63">
        <f t="shared" si="27"/>
        <v>2867965.1072663791</v>
      </c>
      <c r="X127" s="63">
        <f t="shared" si="22"/>
        <v>14574</v>
      </c>
      <c r="Y127" s="63">
        <f t="shared" si="25"/>
        <v>10056.954956055451</v>
      </c>
      <c r="Z127" s="63">
        <f t="shared" si="29"/>
        <v>4517.0450439445476</v>
      </c>
      <c r="AA127" s="63">
        <f t="shared" si="28"/>
        <v>2857908.1523103234</v>
      </c>
      <c r="AB127" s="62"/>
      <c r="AC127" s="62"/>
      <c r="AD127" s="62" t="b">
        <f t="shared" si="30"/>
        <v>1</v>
      </c>
      <c r="AE127" s="63">
        <f t="shared" si="26"/>
        <v>2869568.9429451926</v>
      </c>
      <c r="AF127" s="63">
        <f t="shared" si="31"/>
        <v>18854.530662114823</v>
      </c>
      <c r="AG127" s="63">
        <f t="shared" si="23"/>
        <v>9552.3446720674892</v>
      </c>
      <c r="AH127" s="62">
        <f t="shared" si="32"/>
        <v>9302.1859900473337</v>
      </c>
      <c r="AI127" s="63">
        <f t="shared" si="24"/>
        <v>2860016.598273125</v>
      </c>
      <c r="AJ127" s="2"/>
      <c r="AK127" s="2"/>
      <c r="AL127" s="2"/>
    </row>
    <row r="128" spans="22:38" hidden="1" x14ac:dyDescent="0.3">
      <c r="V128" s="62">
        <v>125</v>
      </c>
      <c r="W128" s="63">
        <f t="shared" si="27"/>
        <v>2857908.1523103234</v>
      </c>
      <c r="X128" s="63">
        <f t="shared" si="22"/>
        <v>14574</v>
      </c>
      <c r="Y128" s="63">
        <f t="shared" si="25"/>
        <v>10072.794660111242</v>
      </c>
      <c r="Z128" s="63">
        <f t="shared" si="29"/>
        <v>4501.2053398887592</v>
      </c>
      <c r="AA128" s="63">
        <f t="shared" si="28"/>
        <v>2847835.357650212</v>
      </c>
      <c r="AB128" s="62"/>
      <c r="AC128" s="62"/>
      <c r="AD128" s="62" t="b">
        <f t="shared" si="30"/>
        <v>1</v>
      </c>
      <c r="AE128" s="63">
        <f t="shared" si="26"/>
        <v>2860016.598273125</v>
      </c>
      <c r="AF128" s="63">
        <f t="shared" si="31"/>
        <v>18854.530662114823</v>
      </c>
      <c r="AG128" s="63">
        <f t="shared" si="23"/>
        <v>9583.3101893794428</v>
      </c>
      <c r="AH128" s="62">
        <f t="shared" si="32"/>
        <v>9271.2204727353801</v>
      </c>
      <c r="AI128" s="63">
        <f t="shared" si="24"/>
        <v>2850433.2880837456</v>
      </c>
      <c r="AJ128" s="2"/>
      <c r="AK128" s="2"/>
      <c r="AL128" s="2"/>
    </row>
    <row r="129" spans="22:38" hidden="1" x14ac:dyDescent="0.3">
      <c r="V129" s="62">
        <v>126</v>
      </c>
      <c r="W129" s="63">
        <f t="shared" si="27"/>
        <v>2847835.357650212</v>
      </c>
      <c r="X129" s="63">
        <f t="shared" si="22"/>
        <v>14574</v>
      </c>
      <c r="Y129" s="63">
        <f t="shared" si="25"/>
        <v>10088.659311700916</v>
      </c>
      <c r="Z129" s="63">
        <f t="shared" si="29"/>
        <v>4485.3406882990839</v>
      </c>
      <c r="AA129" s="63">
        <f t="shared" si="28"/>
        <v>2837746.6983385109</v>
      </c>
      <c r="AB129" s="62"/>
      <c r="AC129" s="62"/>
      <c r="AD129" s="62" t="b">
        <f t="shared" si="30"/>
        <v>1</v>
      </c>
      <c r="AE129" s="63">
        <f t="shared" si="26"/>
        <v>2850433.2880837456</v>
      </c>
      <c r="AF129" s="63">
        <f t="shared" si="31"/>
        <v>18854.530662114823</v>
      </c>
      <c r="AG129" s="63">
        <f t="shared" si="23"/>
        <v>9614.3760865766799</v>
      </c>
      <c r="AH129" s="62">
        <f t="shared" si="32"/>
        <v>9240.154575538143</v>
      </c>
      <c r="AI129" s="63">
        <f t="shared" si="24"/>
        <v>2840818.9119971688</v>
      </c>
      <c r="AJ129" s="2"/>
      <c r="AK129" s="2"/>
      <c r="AL129" s="2"/>
    </row>
    <row r="130" spans="22:38" hidden="1" x14ac:dyDescent="0.3">
      <c r="V130" s="62">
        <v>127</v>
      </c>
      <c r="W130" s="63">
        <f t="shared" si="27"/>
        <v>2837746.6983385109</v>
      </c>
      <c r="X130" s="63">
        <f t="shared" si="22"/>
        <v>14574</v>
      </c>
      <c r="Y130" s="63">
        <f t="shared" si="25"/>
        <v>10104.548950116845</v>
      </c>
      <c r="Z130" s="63">
        <f t="shared" si="29"/>
        <v>4469.4510498831542</v>
      </c>
      <c r="AA130" s="63">
        <f t="shared" si="28"/>
        <v>2827642.1493883943</v>
      </c>
      <c r="AB130" s="62"/>
      <c r="AC130" s="62"/>
      <c r="AD130" s="62" t="b">
        <f t="shared" si="30"/>
        <v>1</v>
      </c>
      <c r="AE130" s="63">
        <f t="shared" si="26"/>
        <v>2840818.9119971688</v>
      </c>
      <c r="AF130" s="63">
        <f t="shared" si="31"/>
        <v>18854.530662114823</v>
      </c>
      <c r="AG130" s="63">
        <f t="shared" si="23"/>
        <v>9645.5426890573326</v>
      </c>
      <c r="AH130" s="62">
        <f t="shared" si="32"/>
        <v>9208.9879730574903</v>
      </c>
      <c r="AI130" s="63">
        <f t="shared" si="24"/>
        <v>2831173.3693081113</v>
      </c>
      <c r="AJ130" s="2"/>
      <c r="AK130" s="2"/>
      <c r="AL130" s="2"/>
    </row>
    <row r="131" spans="22:38" hidden="1" x14ac:dyDescent="0.3">
      <c r="V131" s="62">
        <v>128</v>
      </c>
      <c r="W131" s="63">
        <f t="shared" si="27"/>
        <v>2827642.1493883943</v>
      </c>
      <c r="X131" s="63">
        <f t="shared" ref="X131:X194" si="33">$C$7</f>
        <v>14574</v>
      </c>
      <c r="Y131" s="63">
        <f t="shared" si="25"/>
        <v>10120.463614713279</v>
      </c>
      <c r="Z131" s="63">
        <f t="shared" si="29"/>
        <v>4453.5363852867213</v>
      </c>
      <c r="AA131" s="63">
        <f t="shared" si="28"/>
        <v>2817521.6857736809</v>
      </c>
      <c r="AB131" s="62"/>
      <c r="AC131" s="62"/>
      <c r="AD131" s="62" t="b">
        <f t="shared" si="30"/>
        <v>1</v>
      </c>
      <c r="AE131" s="63">
        <f t="shared" si="26"/>
        <v>2831173.3693081113</v>
      </c>
      <c r="AF131" s="63">
        <f t="shared" si="31"/>
        <v>18854.530662114823</v>
      </c>
      <c r="AG131" s="63">
        <f t="shared" si="23"/>
        <v>9676.8103232743615</v>
      </c>
      <c r="AH131" s="62">
        <f t="shared" si="32"/>
        <v>9177.7203388404614</v>
      </c>
      <c r="AI131" s="63">
        <f t="shared" si="24"/>
        <v>2821496.558984837</v>
      </c>
      <c r="AJ131" s="2"/>
      <c r="AK131" s="2"/>
      <c r="AL131" s="2"/>
    </row>
    <row r="132" spans="22:38" hidden="1" x14ac:dyDescent="0.3">
      <c r="V132" s="62">
        <v>129</v>
      </c>
      <c r="W132" s="63">
        <f t="shared" si="27"/>
        <v>2817521.6857736809</v>
      </c>
      <c r="X132" s="63">
        <f t="shared" si="33"/>
        <v>14574</v>
      </c>
      <c r="Y132" s="63">
        <f t="shared" si="25"/>
        <v>10136.403344906452</v>
      </c>
      <c r="Z132" s="63">
        <f t="shared" si="29"/>
        <v>4437.5966550935473</v>
      </c>
      <c r="AA132" s="63">
        <f t="shared" si="28"/>
        <v>2807385.2824287745</v>
      </c>
      <c r="AB132" s="62"/>
      <c r="AC132" s="62"/>
      <c r="AD132" s="62" t="b">
        <f t="shared" si="30"/>
        <v>1</v>
      </c>
      <c r="AE132" s="63">
        <f t="shared" si="26"/>
        <v>2821496.558984837</v>
      </c>
      <c r="AF132" s="63">
        <f t="shared" si="31"/>
        <v>18854.530662114823</v>
      </c>
      <c r="AG132" s="63">
        <f t="shared" ref="AG132:AG195" si="34">AF132-AH132</f>
        <v>9708.1793167389751</v>
      </c>
      <c r="AH132" s="62">
        <f t="shared" si="32"/>
        <v>9146.3513453758478</v>
      </c>
      <c r="AI132" s="63">
        <f t="shared" ref="AI132:AI195" si="35">AE132-AG132</f>
        <v>2811788.3796680979</v>
      </c>
      <c r="AJ132" s="2"/>
      <c r="AK132" s="2"/>
      <c r="AL132" s="2"/>
    </row>
    <row r="133" spans="22:38" hidden="1" x14ac:dyDescent="0.3">
      <c r="V133" s="62">
        <v>130</v>
      </c>
      <c r="W133" s="63">
        <f t="shared" si="27"/>
        <v>2807385.2824287745</v>
      </c>
      <c r="X133" s="63">
        <f t="shared" si="33"/>
        <v>14574</v>
      </c>
      <c r="Y133" s="63">
        <f t="shared" ref="Y133:Y196" si="36">X133-Z133</f>
        <v>10152.368180174679</v>
      </c>
      <c r="Z133" s="63">
        <f t="shared" si="29"/>
        <v>4421.6318198253202</v>
      </c>
      <c r="AA133" s="63">
        <f t="shared" si="28"/>
        <v>2797232.9142485997</v>
      </c>
      <c r="AB133" s="62"/>
      <c r="AC133" s="62"/>
      <c r="AD133" s="62" t="b">
        <f t="shared" si="30"/>
        <v>1</v>
      </c>
      <c r="AE133" s="63">
        <f t="shared" ref="AE133:AE196" si="37">AI132</f>
        <v>2811788.3796680979</v>
      </c>
      <c r="AF133" s="63">
        <f t="shared" si="31"/>
        <v>18854.530662114823</v>
      </c>
      <c r="AG133" s="63">
        <f t="shared" si="34"/>
        <v>9739.6499980240715</v>
      </c>
      <c r="AH133" s="62">
        <f t="shared" si="32"/>
        <v>9114.8806640907515</v>
      </c>
      <c r="AI133" s="63">
        <f t="shared" si="35"/>
        <v>2802048.7296700738</v>
      </c>
      <c r="AJ133" s="2"/>
      <c r="AK133" s="2"/>
      <c r="AL133" s="2"/>
    </row>
    <row r="134" spans="22:38" hidden="1" x14ac:dyDescent="0.3">
      <c r="V134" s="62">
        <v>131</v>
      </c>
      <c r="W134" s="63">
        <f t="shared" si="27"/>
        <v>2797232.9142485997</v>
      </c>
      <c r="X134" s="63">
        <f t="shared" si="33"/>
        <v>14574</v>
      </c>
      <c r="Y134" s="63">
        <f t="shared" si="36"/>
        <v>10168.358160058455</v>
      </c>
      <c r="Z134" s="63">
        <f t="shared" si="29"/>
        <v>4405.6418399415443</v>
      </c>
      <c r="AA134" s="63">
        <f t="shared" si="28"/>
        <v>2787064.5560885412</v>
      </c>
      <c r="AB134" s="62"/>
      <c r="AC134" s="62"/>
      <c r="AD134" s="62" t="b">
        <f t="shared" si="30"/>
        <v>1</v>
      </c>
      <c r="AE134" s="63">
        <f t="shared" si="37"/>
        <v>2802048.7296700738</v>
      </c>
      <c r="AF134" s="63">
        <f t="shared" si="31"/>
        <v>18854.530662114823</v>
      </c>
      <c r="AG134" s="63">
        <f t="shared" si="34"/>
        <v>9771.222696767667</v>
      </c>
      <c r="AH134" s="62">
        <f t="shared" si="32"/>
        <v>9083.3079653471559</v>
      </c>
      <c r="AI134" s="63">
        <f t="shared" si="35"/>
        <v>2792277.5069733062</v>
      </c>
      <c r="AJ134" s="2"/>
      <c r="AK134" s="2"/>
      <c r="AL134" s="2"/>
    </row>
    <row r="135" spans="22:38" hidden="1" x14ac:dyDescent="0.3">
      <c r="V135" s="62">
        <v>132</v>
      </c>
      <c r="W135" s="63">
        <f t="shared" si="27"/>
        <v>2787064.5560885412</v>
      </c>
      <c r="X135" s="63">
        <f t="shared" si="33"/>
        <v>14574</v>
      </c>
      <c r="Y135" s="63">
        <f t="shared" si="36"/>
        <v>10184.373324160548</v>
      </c>
      <c r="Z135" s="63">
        <f t="shared" si="29"/>
        <v>4389.6266758394522</v>
      </c>
      <c r="AA135" s="63">
        <f t="shared" si="28"/>
        <v>2776880.1827643807</v>
      </c>
      <c r="AB135" s="62"/>
      <c r="AC135" s="62"/>
      <c r="AD135" s="62" t="b">
        <f t="shared" si="30"/>
        <v>1</v>
      </c>
      <c r="AE135" s="63">
        <f t="shared" si="37"/>
        <v>2792277.5069733062</v>
      </c>
      <c r="AF135" s="63">
        <f t="shared" si="31"/>
        <v>18854.530662114823</v>
      </c>
      <c r="AG135" s="63">
        <f t="shared" si="34"/>
        <v>9802.8977436763544</v>
      </c>
      <c r="AH135" s="62">
        <f t="shared" si="32"/>
        <v>9051.6329184384686</v>
      </c>
      <c r="AI135" s="63">
        <f t="shared" si="35"/>
        <v>2782474.6092296299</v>
      </c>
      <c r="AJ135" s="2"/>
      <c r="AK135" s="2"/>
      <c r="AL135" s="2"/>
    </row>
    <row r="136" spans="22:38" hidden="1" x14ac:dyDescent="0.3">
      <c r="V136" s="62">
        <v>133</v>
      </c>
      <c r="W136" s="63">
        <f t="shared" si="27"/>
        <v>2776880.1827643807</v>
      </c>
      <c r="X136" s="63">
        <f t="shared" si="33"/>
        <v>14574</v>
      </c>
      <c r="Y136" s="63">
        <f t="shared" si="36"/>
        <v>10200.413712146099</v>
      </c>
      <c r="Z136" s="63">
        <f t="shared" si="29"/>
        <v>4373.5862878539001</v>
      </c>
      <c r="AA136" s="63">
        <f t="shared" si="28"/>
        <v>2766679.7690522345</v>
      </c>
      <c r="AB136" s="62"/>
      <c r="AC136" s="62"/>
      <c r="AD136" s="62" t="b">
        <f t="shared" si="30"/>
        <v>1</v>
      </c>
      <c r="AE136" s="63">
        <f t="shared" si="37"/>
        <v>2782474.6092296299</v>
      </c>
      <c r="AF136" s="63">
        <f t="shared" si="31"/>
        <v>18854.530662114823</v>
      </c>
      <c r="AG136" s="63">
        <f t="shared" si="34"/>
        <v>9834.6754705287713</v>
      </c>
      <c r="AH136" s="62">
        <f t="shared" si="32"/>
        <v>9019.8551915860517</v>
      </c>
      <c r="AI136" s="63">
        <f t="shared" si="35"/>
        <v>2772639.9337591012</v>
      </c>
      <c r="AJ136" s="2"/>
      <c r="AK136" s="2"/>
      <c r="AL136" s="2"/>
    </row>
    <row r="137" spans="22:38" hidden="1" x14ac:dyDescent="0.3">
      <c r="V137" s="62">
        <v>134</v>
      </c>
      <c r="W137" s="63">
        <f t="shared" si="27"/>
        <v>2766679.7690522345</v>
      </c>
      <c r="X137" s="63">
        <f t="shared" si="33"/>
        <v>14574</v>
      </c>
      <c r="Y137" s="63">
        <f t="shared" si="36"/>
        <v>10216.479363742732</v>
      </c>
      <c r="Z137" s="63">
        <f t="shared" si="29"/>
        <v>4357.520636257269</v>
      </c>
      <c r="AA137" s="63">
        <f t="shared" si="28"/>
        <v>2756463.2896884917</v>
      </c>
      <c r="AB137" s="62"/>
      <c r="AC137" s="62"/>
      <c r="AD137" s="62" t="b">
        <f t="shared" si="30"/>
        <v>1</v>
      </c>
      <c r="AE137" s="63">
        <f t="shared" si="37"/>
        <v>2772639.9337591012</v>
      </c>
      <c r="AF137" s="63">
        <f t="shared" si="31"/>
        <v>18854.530662114823</v>
      </c>
      <c r="AG137" s="63">
        <f t="shared" si="34"/>
        <v>9866.5562101790692</v>
      </c>
      <c r="AH137" s="62">
        <f t="shared" si="32"/>
        <v>8987.9744519357537</v>
      </c>
      <c r="AI137" s="63">
        <f t="shared" si="35"/>
        <v>2762773.3775489223</v>
      </c>
      <c r="AJ137" s="2"/>
      <c r="AK137" s="2"/>
      <c r="AL137" s="2"/>
    </row>
    <row r="138" spans="22:38" hidden="1" x14ac:dyDescent="0.3">
      <c r="V138" s="62">
        <v>135</v>
      </c>
      <c r="W138" s="63">
        <f t="shared" si="27"/>
        <v>2756463.2896884917</v>
      </c>
      <c r="X138" s="63">
        <f t="shared" si="33"/>
        <v>14574</v>
      </c>
      <c r="Y138" s="63">
        <f t="shared" si="36"/>
        <v>10232.570318740625</v>
      </c>
      <c r="Z138" s="63">
        <f t="shared" si="29"/>
        <v>4341.4296812593748</v>
      </c>
      <c r="AA138" s="63">
        <f t="shared" si="28"/>
        <v>2746230.7193697509</v>
      </c>
      <c r="AB138" s="62"/>
      <c r="AC138" s="62"/>
      <c r="AD138" s="62" t="b">
        <f t="shared" si="30"/>
        <v>1</v>
      </c>
      <c r="AE138" s="63">
        <f t="shared" si="37"/>
        <v>2762773.3775489223</v>
      </c>
      <c r="AF138" s="63">
        <f t="shared" si="31"/>
        <v>18854.530662114823</v>
      </c>
      <c r="AG138" s="63">
        <f t="shared" si="34"/>
        <v>9898.5402965603989</v>
      </c>
      <c r="AH138" s="62">
        <f t="shared" si="32"/>
        <v>8955.990365554424</v>
      </c>
      <c r="AI138" s="63">
        <f t="shared" si="35"/>
        <v>2752874.8372523617</v>
      </c>
      <c r="AJ138" s="2"/>
      <c r="AK138" s="2"/>
      <c r="AL138" s="2"/>
    </row>
    <row r="139" spans="22:38" hidden="1" x14ac:dyDescent="0.3">
      <c r="V139" s="62">
        <v>136</v>
      </c>
      <c r="W139" s="63">
        <f t="shared" si="27"/>
        <v>2746230.7193697509</v>
      </c>
      <c r="X139" s="63">
        <f t="shared" si="33"/>
        <v>14574</v>
      </c>
      <c r="Y139" s="63">
        <f t="shared" si="36"/>
        <v>10248.686616992643</v>
      </c>
      <c r="Z139" s="63">
        <f t="shared" si="29"/>
        <v>4325.3133830073575</v>
      </c>
      <c r="AA139" s="63">
        <f t="shared" si="28"/>
        <v>2735982.0327527584</v>
      </c>
      <c r="AB139" s="62"/>
      <c r="AC139" s="62"/>
      <c r="AD139" s="62" t="b">
        <f t="shared" si="30"/>
        <v>1</v>
      </c>
      <c r="AE139" s="63">
        <f t="shared" si="37"/>
        <v>2752874.8372523617</v>
      </c>
      <c r="AF139" s="63">
        <f t="shared" si="31"/>
        <v>18854.530662114823</v>
      </c>
      <c r="AG139" s="63">
        <f t="shared" si="34"/>
        <v>9930.628064688417</v>
      </c>
      <c r="AH139" s="62">
        <f t="shared" si="32"/>
        <v>8923.9025974264059</v>
      </c>
      <c r="AI139" s="63">
        <f t="shared" si="35"/>
        <v>2742944.2091876734</v>
      </c>
      <c r="AJ139" s="2"/>
      <c r="AK139" s="2"/>
      <c r="AL139" s="2"/>
    </row>
    <row r="140" spans="22:38" hidden="1" x14ac:dyDescent="0.3">
      <c r="V140" s="62">
        <v>137</v>
      </c>
      <c r="W140" s="63">
        <f t="shared" si="27"/>
        <v>2735982.0327527584</v>
      </c>
      <c r="X140" s="63">
        <f t="shared" si="33"/>
        <v>14574</v>
      </c>
      <c r="Y140" s="63">
        <f t="shared" si="36"/>
        <v>10264.828298414406</v>
      </c>
      <c r="Z140" s="63">
        <f t="shared" si="29"/>
        <v>4309.1717015855947</v>
      </c>
      <c r="AA140" s="63">
        <f t="shared" si="28"/>
        <v>2725717.2044543438</v>
      </c>
      <c r="AB140" s="62"/>
      <c r="AC140" s="62"/>
      <c r="AD140" s="62" t="b">
        <f t="shared" si="30"/>
        <v>1</v>
      </c>
      <c r="AE140" s="63">
        <f t="shared" si="37"/>
        <v>2742944.2091876734</v>
      </c>
      <c r="AF140" s="63">
        <f t="shared" si="31"/>
        <v>18854.530662114823</v>
      </c>
      <c r="AG140" s="63">
        <f t="shared" si="34"/>
        <v>9962.8198506647805</v>
      </c>
      <c r="AH140" s="62">
        <f t="shared" si="32"/>
        <v>8891.7108114500425</v>
      </c>
      <c r="AI140" s="63">
        <f t="shared" si="35"/>
        <v>2732981.3893370088</v>
      </c>
      <c r="AJ140" s="2"/>
      <c r="AK140" s="2"/>
      <c r="AL140" s="2"/>
    </row>
    <row r="141" spans="22:38" hidden="1" x14ac:dyDescent="0.3">
      <c r="V141" s="62">
        <v>138</v>
      </c>
      <c r="W141" s="63">
        <f t="shared" si="27"/>
        <v>2725717.2044543438</v>
      </c>
      <c r="X141" s="63">
        <f t="shared" si="33"/>
        <v>14574</v>
      </c>
      <c r="Y141" s="63">
        <f t="shared" si="36"/>
        <v>10280.995402984408</v>
      </c>
      <c r="Z141" s="63">
        <f t="shared" si="29"/>
        <v>4293.0045970155916</v>
      </c>
      <c r="AA141" s="63">
        <f t="shared" si="28"/>
        <v>2715436.2090513594</v>
      </c>
      <c r="AB141" s="62"/>
      <c r="AC141" s="62"/>
      <c r="AD141" s="62" t="b">
        <f t="shared" si="30"/>
        <v>1</v>
      </c>
      <c r="AE141" s="63">
        <f t="shared" si="37"/>
        <v>2732981.3893370088</v>
      </c>
      <c r="AF141" s="63">
        <f t="shared" si="31"/>
        <v>18854.530662114823</v>
      </c>
      <c r="AG141" s="63">
        <f t="shared" si="34"/>
        <v>9995.1159916806846</v>
      </c>
      <c r="AH141" s="62">
        <f t="shared" si="32"/>
        <v>8859.4146704341383</v>
      </c>
      <c r="AI141" s="63">
        <f t="shared" si="35"/>
        <v>2722986.2733453279</v>
      </c>
      <c r="AJ141" s="2"/>
      <c r="AK141" s="2"/>
      <c r="AL141" s="2"/>
    </row>
    <row r="142" spans="22:38" hidden="1" x14ac:dyDescent="0.3">
      <c r="V142" s="62">
        <v>139</v>
      </c>
      <c r="W142" s="63">
        <f t="shared" si="27"/>
        <v>2715436.2090513594</v>
      </c>
      <c r="X142" s="63">
        <f t="shared" si="33"/>
        <v>14574</v>
      </c>
      <c r="Y142" s="63">
        <f t="shared" si="36"/>
        <v>10297.187970744108</v>
      </c>
      <c r="Z142" s="63">
        <f t="shared" si="29"/>
        <v>4276.8120292558915</v>
      </c>
      <c r="AA142" s="63">
        <f t="shared" si="28"/>
        <v>2705139.0210806155</v>
      </c>
      <c r="AB142" s="62"/>
      <c r="AC142" s="62"/>
      <c r="AD142" s="62" t="b">
        <f t="shared" si="30"/>
        <v>1</v>
      </c>
      <c r="AE142" s="63">
        <f t="shared" si="37"/>
        <v>2722986.2733453279</v>
      </c>
      <c r="AF142" s="63">
        <f t="shared" si="31"/>
        <v>18854.530662114823</v>
      </c>
      <c r="AG142" s="63">
        <f t="shared" si="34"/>
        <v>10027.516826020385</v>
      </c>
      <c r="AH142" s="62">
        <f t="shared" si="32"/>
        <v>8827.0138360944384</v>
      </c>
      <c r="AI142" s="63">
        <f t="shared" si="35"/>
        <v>2712958.7565193074</v>
      </c>
      <c r="AJ142" s="2"/>
      <c r="AK142" s="2"/>
      <c r="AL142" s="2"/>
    </row>
    <row r="143" spans="22:38" hidden="1" x14ac:dyDescent="0.3">
      <c r="V143" s="62">
        <v>140</v>
      </c>
      <c r="W143" s="63">
        <f t="shared" ref="W143:W206" si="38">AA142</f>
        <v>2705139.0210806155</v>
      </c>
      <c r="X143" s="63">
        <f t="shared" si="33"/>
        <v>14574</v>
      </c>
      <c r="Y143" s="63">
        <f t="shared" si="36"/>
        <v>10313.406041798031</v>
      </c>
      <c r="Z143" s="63">
        <f t="shared" si="29"/>
        <v>4260.5939582019691</v>
      </c>
      <c r="AA143" s="63">
        <f t="shared" ref="AA143:AA206" si="39">W143-Y143</f>
        <v>2694825.6150388173</v>
      </c>
      <c r="AB143" s="62"/>
      <c r="AC143" s="62"/>
      <c r="AD143" s="62" t="b">
        <f t="shared" si="30"/>
        <v>1</v>
      </c>
      <c r="AE143" s="63">
        <f t="shared" si="37"/>
        <v>2712958.7565193074</v>
      </c>
      <c r="AF143" s="63">
        <f t="shared" si="31"/>
        <v>18854.530662114823</v>
      </c>
      <c r="AG143" s="63">
        <f t="shared" si="34"/>
        <v>10060.022693064735</v>
      </c>
      <c r="AH143" s="62">
        <f t="shared" si="32"/>
        <v>8794.5079690500879</v>
      </c>
      <c r="AI143" s="63">
        <f t="shared" si="35"/>
        <v>2702898.7338262429</v>
      </c>
      <c r="AJ143" s="2"/>
      <c r="AK143" s="2"/>
      <c r="AL143" s="2"/>
    </row>
    <row r="144" spans="22:38" hidden="1" x14ac:dyDescent="0.3">
      <c r="V144" s="62">
        <v>141</v>
      </c>
      <c r="W144" s="63">
        <f t="shared" si="38"/>
        <v>2694825.6150388173</v>
      </c>
      <c r="X144" s="63">
        <f t="shared" si="33"/>
        <v>14574</v>
      </c>
      <c r="Y144" s="63">
        <f t="shared" si="36"/>
        <v>10329.649656313863</v>
      </c>
      <c r="Z144" s="63">
        <f t="shared" si="29"/>
        <v>4244.3503436861374</v>
      </c>
      <c r="AA144" s="63">
        <f t="shared" si="39"/>
        <v>2684495.9653825033</v>
      </c>
      <c r="AB144" s="62"/>
      <c r="AC144" s="62"/>
      <c r="AD144" s="62" t="b">
        <f t="shared" si="30"/>
        <v>1</v>
      </c>
      <c r="AE144" s="63">
        <f t="shared" si="37"/>
        <v>2702898.7338262429</v>
      </c>
      <c r="AF144" s="63">
        <f t="shared" si="31"/>
        <v>18854.530662114823</v>
      </c>
      <c r="AG144" s="63">
        <f t="shared" si="34"/>
        <v>10092.633933294752</v>
      </c>
      <c r="AH144" s="62">
        <f t="shared" si="32"/>
        <v>8761.8967288200711</v>
      </c>
      <c r="AI144" s="63">
        <f t="shared" si="35"/>
        <v>2692806.0998929483</v>
      </c>
      <c r="AJ144" s="2"/>
      <c r="AK144" s="2"/>
      <c r="AL144" s="2"/>
    </row>
    <row r="145" spans="22:38" hidden="1" x14ac:dyDescent="0.3">
      <c r="V145" s="62">
        <v>142</v>
      </c>
      <c r="W145" s="63">
        <f t="shared" si="38"/>
        <v>2684495.9653825033</v>
      </c>
      <c r="X145" s="63">
        <f t="shared" si="33"/>
        <v>14574</v>
      </c>
      <c r="Y145" s="63">
        <f t="shared" si="36"/>
        <v>10345.918854522557</v>
      </c>
      <c r="Z145" s="63">
        <f t="shared" si="29"/>
        <v>4228.081145477443</v>
      </c>
      <c r="AA145" s="63">
        <f t="shared" si="39"/>
        <v>2674150.0465279808</v>
      </c>
      <c r="AB145" s="62"/>
      <c r="AC145" s="62"/>
      <c r="AD145" s="62" t="b">
        <f t="shared" si="30"/>
        <v>1</v>
      </c>
      <c r="AE145" s="63">
        <f t="shared" si="37"/>
        <v>2692806.0998929483</v>
      </c>
      <c r="AF145" s="63">
        <f t="shared" si="31"/>
        <v>18854.530662114823</v>
      </c>
      <c r="AG145" s="63">
        <f t="shared" si="34"/>
        <v>10125.350888295181</v>
      </c>
      <c r="AH145" s="62">
        <f t="shared" si="32"/>
        <v>8729.1797738196419</v>
      </c>
      <c r="AI145" s="63">
        <f t="shared" si="35"/>
        <v>2682680.7490046532</v>
      </c>
      <c r="AJ145" s="2"/>
      <c r="AK145" s="2"/>
      <c r="AL145" s="2"/>
    </row>
    <row r="146" spans="22:38" hidden="1" x14ac:dyDescent="0.3">
      <c r="V146" s="62">
        <v>143</v>
      </c>
      <c r="W146" s="63">
        <f t="shared" si="38"/>
        <v>2674150.0465279808</v>
      </c>
      <c r="X146" s="63">
        <f t="shared" si="33"/>
        <v>14574</v>
      </c>
      <c r="Y146" s="63">
        <f t="shared" si="36"/>
        <v>10362.213676718431</v>
      </c>
      <c r="Z146" s="63">
        <f t="shared" si="29"/>
        <v>4211.7863232815698</v>
      </c>
      <c r="AA146" s="63">
        <f t="shared" si="39"/>
        <v>2663787.8328512623</v>
      </c>
      <c r="AB146" s="62"/>
      <c r="AC146" s="62"/>
      <c r="AD146" s="62" t="b">
        <f t="shared" si="30"/>
        <v>1</v>
      </c>
      <c r="AE146" s="63">
        <f t="shared" si="37"/>
        <v>2682680.7490046532</v>
      </c>
      <c r="AF146" s="63">
        <f t="shared" si="31"/>
        <v>18854.530662114823</v>
      </c>
      <c r="AG146" s="63">
        <f t="shared" si="34"/>
        <v>10158.173900758071</v>
      </c>
      <c r="AH146" s="62">
        <f t="shared" si="32"/>
        <v>8696.356761356752</v>
      </c>
      <c r="AI146" s="63">
        <f t="shared" si="35"/>
        <v>2672522.5751038953</v>
      </c>
      <c r="AJ146" s="2"/>
      <c r="AK146" s="2"/>
      <c r="AL146" s="2"/>
    </row>
    <row r="147" spans="22:38" hidden="1" x14ac:dyDescent="0.3">
      <c r="V147" s="62">
        <v>144</v>
      </c>
      <c r="W147" s="63">
        <f t="shared" si="38"/>
        <v>2663787.8328512623</v>
      </c>
      <c r="X147" s="63">
        <f t="shared" si="33"/>
        <v>14574</v>
      </c>
      <c r="Y147" s="63">
        <f t="shared" si="36"/>
        <v>10378.534163259261</v>
      </c>
      <c r="Z147" s="63">
        <f t="shared" ref="Z147:Z210" si="40">W147*$C$14/12</f>
        <v>4195.4658367407383</v>
      </c>
      <c r="AA147" s="63">
        <f t="shared" si="39"/>
        <v>2653409.2986880029</v>
      </c>
      <c r="AB147" s="62"/>
      <c r="AC147" s="62"/>
      <c r="AD147" s="62" t="b">
        <f t="shared" ref="AD147:AD210" si="41">V147&gt;$C$13*12</f>
        <v>1</v>
      </c>
      <c r="AE147" s="63">
        <f t="shared" si="37"/>
        <v>2672522.5751038953</v>
      </c>
      <c r="AF147" s="63">
        <f t="shared" ref="AF147:AF210" si="42">IF(AD147,$C$7+$C$20,$C$7)</f>
        <v>18854.530662114823</v>
      </c>
      <c r="AG147" s="63">
        <f t="shared" si="34"/>
        <v>10191.103314486361</v>
      </c>
      <c r="AH147" s="62">
        <f t="shared" ref="AH147:AH210" si="43">AE147*($C$14+IF(V147&gt;12*$C$13,0.02,0))/12</f>
        <v>8663.4273476284616</v>
      </c>
      <c r="AI147" s="63">
        <f t="shared" si="35"/>
        <v>2662331.4717894089</v>
      </c>
      <c r="AJ147" s="2"/>
      <c r="AK147" s="2"/>
      <c r="AL147" s="2"/>
    </row>
    <row r="148" spans="22:38" hidden="1" x14ac:dyDescent="0.3">
      <c r="V148" s="62">
        <v>145</v>
      </c>
      <c r="W148" s="63">
        <f t="shared" si="38"/>
        <v>2653409.2986880029</v>
      </c>
      <c r="X148" s="63">
        <f t="shared" si="33"/>
        <v>14574</v>
      </c>
      <c r="Y148" s="63">
        <f t="shared" si="36"/>
        <v>10394.880354566394</v>
      </c>
      <c r="Z148" s="63">
        <f t="shared" si="40"/>
        <v>4179.119645433605</v>
      </c>
      <c r="AA148" s="63">
        <f t="shared" si="39"/>
        <v>2643014.4183334364</v>
      </c>
      <c r="AB148" s="62"/>
      <c r="AC148" s="62"/>
      <c r="AD148" s="62" t="b">
        <f t="shared" si="41"/>
        <v>1</v>
      </c>
      <c r="AE148" s="63">
        <f t="shared" si="37"/>
        <v>2662331.4717894089</v>
      </c>
      <c r="AF148" s="63">
        <f t="shared" si="42"/>
        <v>18854.530662114823</v>
      </c>
      <c r="AG148" s="63">
        <f t="shared" si="34"/>
        <v>10224.139474397487</v>
      </c>
      <c r="AH148" s="62">
        <f t="shared" si="43"/>
        <v>8630.3911877173359</v>
      </c>
      <c r="AI148" s="63">
        <f t="shared" si="35"/>
        <v>2652107.3323150114</v>
      </c>
      <c r="AJ148" s="2"/>
      <c r="AK148" s="2"/>
      <c r="AL148" s="2"/>
    </row>
    <row r="149" spans="22:38" hidden="1" x14ac:dyDescent="0.3">
      <c r="V149" s="62">
        <v>146</v>
      </c>
      <c r="W149" s="63">
        <f t="shared" si="38"/>
        <v>2643014.4183334364</v>
      </c>
      <c r="X149" s="63">
        <f t="shared" si="33"/>
        <v>14574</v>
      </c>
      <c r="Y149" s="63">
        <f t="shared" si="36"/>
        <v>10411.252291124838</v>
      </c>
      <c r="Z149" s="63">
        <f t="shared" si="40"/>
        <v>4162.7477088751621</v>
      </c>
      <c r="AA149" s="63">
        <f t="shared" si="39"/>
        <v>2632603.1660423116</v>
      </c>
      <c r="AB149" s="62"/>
      <c r="AC149" s="62"/>
      <c r="AD149" s="62" t="b">
        <f t="shared" si="41"/>
        <v>1</v>
      </c>
      <c r="AE149" s="63">
        <f t="shared" si="37"/>
        <v>2652107.3323150114</v>
      </c>
      <c r="AF149" s="63">
        <f t="shared" si="42"/>
        <v>18854.530662114823</v>
      </c>
      <c r="AG149" s="63">
        <f t="shared" si="34"/>
        <v>10257.282726526993</v>
      </c>
      <c r="AH149" s="62">
        <f t="shared" si="43"/>
        <v>8597.2479355878295</v>
      </c>
      <c r="AI149" s="63">
        <f t="shared" si="35"/>
        <v>2641850.0495884842</v>
      </c>
      <c r="AJ149" s="2"/>
      <c r="AK149" s="2"/>
      <c r="AL149" s="2"/>
    </row>
    <row r="150" spans="22:38" hidden="1" x14ac:dyDescent="0.3">
      <c r="V150" s="62">
        <v>147</v>
      </c>
      <c r="W150" s="63">
        <f t="shared" si="38"/>
        <v>2632603.1660423116</v>
      </c>
      <c r="X150" s="63">
        <f t="shared" si="33"/>
        <v>14574</v>
      </c>
      <c r="Y150" s="63">
        <f t="shared" si="36"/>
        <v>10427.650013483359</v>
      </c>
      <c r="Z150" s="63">
        <f t="shared" si="40"/>
        <v>4146.3499865166405</v>
      </c>
      <c r="AA150" s="63">
        <f t="shared" si="39"/>
        <v>2622175.5160288285</v>
      </c>
      <c r="AB150" s="62"/>
      <c r="AC150" s="62"/>
      <c r="AD150" s="62" t="b">
        <f t="shared" si="41"/>
        <v>1</v>
      </c>
      <c r="AE150" s="63">
        <f t="shared" si="37"/>
        <v>2641850.0495884842</v>
      </c>
      <c r="AF150" s="63">
        <f t="shared" si="42"/>
        <v>18854.530662114823</v>
      </c>
      <c r="AG150" s="63">
        <f t="shared" si="34"/>
        <v>10290.533418032153</v>
      </c>
      <c r="AH150" s="62">
        <f t="shared" si="43"/>
        <v>8563.9972440826696</v>
      </c>
      <c r="AI150" s="63">
        <f t="shared" si="35"/>
        <v>2631559.5161704519</v>
      </c>
      <c r="AJ150" s="2"/>
      <c r="AK150" s="2"/>
      <c r="AL150" s="2"/>
    </row>
    <row r="151" spans="22:38" hidden="1" x14ac:dyDescent="0.3">
      <c r="V151" s="62">
        <v>148</v>
      </c>
      <c r="W151" s="63">
        <f t="shared" si="38"/>
        <v>2622175.5160288285</v>
      </c>
      <c r="X151" s="63">
        <f t="shared" si="33"/>
        <v>14574</v>
      </c>
      <c r="Y151" s="63">
        <f t="shared" si="36"/>
        <v>10444.073562254594</v>
      </c>
      <c r="Z151" s="63">
        <f t="shared" si="40"/>
        <v>4129.9264377454047</v>
      </c>
      <c r="AA151" s="63">
        <f t="shared" si="39"/>
        <v>2611731.4424665738</v>
      </c>
      <c r="AB151" s="62"/>
      <c r="AC151" s="62"/>
      <c r="AD151" s="62" t="b">
        <f t="shared" si="41"/>
        <v>1</v>
      </c>
      <c r="AE151" s="63">
        <f t="shared" si="37"/>
        <v>2631559.5161704519</v>
      </c>
      <c r="AF151" s="63">
        <f t="shared" si="42"/>
        <v>18854.530662114823</v>
      </c>
      <c r="AG151" s="63">
        <f t="shared" si="34"/>
        <v>10323.891897195606</v>
      </c>
      <c r="AH151" s="62">
        <f t="shared" si="43"/>
        <v>8530.6387649192166</v>
      </c>
      <c r="AI151" s="63">
        <f t="shared" si="35"/>
        <v>2621235.6242732564</v>
      </c>
      <c r="AJ151" s="2"/>
      <c r="AK151" s="2"/>
      <c r="AL151" s="2"/>
    </row>
    <row r="152" spans="22:38" hidden="1" x14ac:dyDescent="0.3">
      <c r="V152" s="62">
        <v>149</v>
      </c>
      <c r="W152" s="63">
        <f t="shared" si="38"/>
        <v>2611731.4424665738</v>
      </c>
      <c r="X152" s="63">
        <f t="shared" si="33"/>
        <v>14574</v>
      </c>
      <c r="Y152" s="63">
        <f t="shared" si="36"/>
        <v>10460.522978115147</v>
      </c>
      <c r="Z152" s="63">
        <f t="shared" si="40"/>
        <v>4113.4770218848535</v>
      </c>
      <c r="AA152" s="63">
        <f t="shared" si="39"/>
        <v>2601270.9194884584</v>
      </c>
      <c r="AB152" s="62"/>
      <c r="AC152" s="62"/>
      <c r="AD152" s="62" t="b">
        <f t="shared" si="41"/>
        <v>1</v>
      </c>
      <c r="AE152" s="63">
        <f t="shared" si="37"/>
        <v>2621235.6242732564</v>
      </c>
      <c r="AF152" s="63">
        <f t="shared" si="42"/>
        <v>18854.530662114823</v>
      </c>
      <c r="AG152" s="63">
        <f t="shared" si="34"/>
        <v>10357.358513429017</v>
      </c>
      <c r="AH152" s="62">
        <f t="shared" si="43"/>
        <v>8497.172148685806</v>
      </c>
      <c r="AI152" s="63">
        <f t="shared" si="35"/>
        <v>2610878.2657598276</v>
      </c>
      <c r="AJ152" s="2"/>
      <c r="AK152" s="2"/>
      <c r="AL152" s="2"/>
    </row>
    <row r="153" spans="22:38" hidden="1" x14ac:dyDescent="0.3">
      <c r="V153" s="62">
        <v>150</v>
      </c>
      <c r="W153" s="63">
        <f t="shared" si="38"/>
        <v>2601270.9194884584</v>
      </c>
      <c r="X153" s="63">
        <f t="shared" si="33"/>
        <v>14574</v>
      </c>
      <c r="Y153" s="63">
        <f t="shared" si="36"/>
        <v>10476.998301805677</v>
      </c>
      <c r="Z153" s="63">
        <f t="shared" si="40"/>
        <v>4097.0016981943218</v>
      </c>
      <c r="AA153" s="63">
        <f t="shared" si="39"/>
        <v>2590793.921186653</v>
      </c>
      <c r="AB153" s="62"/>
      <c r="AC153" s="62"/>
      <c r="AD153" s="62" t="b">
        <f t="shared" si="41"/>
        <v>1</v>
      </c>
      <c r="AE153" s="63">
        <f t="shared" si="37"/>
        <v>2610878.2657598276</v>
      </c>
      <c r="AF153" s="63">
        <f t="shared" si="42"/>
        <v>18854.530662114823</v>
      </c>
      <c r="AG153" s="63">
        <f t="shared" si="34"/>
        <v>10390.933617276714</v>
      </c>
      <c r="AH153" s="62">
        <f t="shared" si="43"/>
        <v>8463.5970448381086</v>
      </c>
      <c r="AI153" s="63">
        <f t="shared" si="35"/>
        <v>2600487.332142551</v>
      </c>
      <c r="AJ153" s="2"/>
      <c r="AK153" s="2"/>
      <c r="AL153" s="2"/>
    </row>
    <row r="154" spans="22:38" hidden="1" x14ac:dyDescent="0.3">
      <c r="V154" s="62">
        <v>151</v>
      </c>
      <c r="W154" s="63">
        <f t="shared" si="38"/>
        <v>2590793.921186653</v>
      </c>
      <c r="X154" s="63">
        <f t="shared" si="33"/>
        <v>14574</v>
      </c>
      <c r="Y154" s="63">
        <f t="shared" si="36"/>
        <v>10493.499574131021</v>
      </c>
      <c r="Z154" s="63">
        <f t="shared" si="40"/>
        <v>4080.5004258689787</v>
      </c>
      <c r="AA154" s="63">
        <f t="shared" si="39"/>
        <v>2580300.4216125221</v>
      </c>
      <c r="AB154" s="62"/>
      <c r="AC154" s="62"/>
      <c r="AD154" s="62" t="b">
        <f t="shared" si="41"/>
        <v>1</v>
      </c>
      <c r="AE154" s="63">
        <f t="shared" si="37"/>
        <v>2600487.332142551</v>
      </c>
      <c r="AF154" s="63">
        <f t="shared" si="42"/>
        <v>18854.530662114823</v>
      </c>
      <c r="AG154" s="63">
        <f t="shared" si="34"/>
        <v>10424.617560419387</v>
      </c>
      <c r="AH154" s="62">
        <f t="shared" si="43"/>
        <v>8429.9131016954361</v>
      </c>
      <c r="AI154" s="63">
        <f t="shared" si="35"/>
        <v>2590062.7145821317</v>
      </c>
      <c r="AJ154" s="2"/>
      <c r="AK154" s="2"/>
      <c r="AL154" s="2"/>
    </row>
    <row r="155" spans="22:38" hidden="1" x14ac:dyDescent="0.3">
      <c r="V155" s="62">
        <v>152</v>
      </c>
      <c r="W155" s="63">
        <f t="shared" si="38"/>
        <v>2580300.4216125221</v>
      </c>
      <c r="X155" s="63">
        <f t="shared" si="33"/>
        <v>14574</v>
      </c>
      <c r="Y155" s="63">
        <f t="shared" si="36"/>
        <v>10510.026835960278</v>
      </c>
      <c r="Z155" s="63">
        <f t="shared" si="40"/>
        <v>4063.9731640397222</v>
      </c>
      <c r="AA155" s="63">
        <f t="shared" si="39"/>
        <v>2569790.3947765618</v>
      </c>
      <c r="AB155" s="62"/>
      <c r="AC155" s="62"/>
      <c r="AD155" s="62" t="b">
        <f t="shared" si="41"/>
        <v>1</v>
      </c>
      <c r="AE155" s="63">
        <f t="shared" si="37"/>
        <v>2590062.7145821317</v>
      </c>
      <c r="AF155" s="63">
        <f t="shared" si="42"/>
        <v>18854.530662114823</v>
      </c>
      <c r="AG155" s="63">
        <f t="shared" si="34"/>
        <v>10458.410695677745</v>
      </c>
      <c r="AH155" s="62">
        <f t="shared" si="43"/>
        <v>8396.1199664370779</v>
      </c>
      <c r="AI155" s="63">
        <f t="shared" si="35"/>
        <v>2579604.3038864541</v>
      </c>
      <c r="AJ155" s="2"/>
      <c r="AK155" s="2"/>
      <c r="AL155" s="2"/>
    </row>
    <row r="156" spans="22:38" hidden="1" x14ac:dyDescent="0.3">
      <c r="V156" s="62">
        <v>153</v>
      </c>
      <c r="W156" s="63">
        <f t="shared" si="38"/>
        <v>2569790.3947765618</v>
      </c>
      <c r="X156" s="63">
        <f t="shared" si="33"/>
        <v>14574</v>
      </c>
      <c r="Y156" s="63">
        <f t="shared" si="36"/>
        <v>10526.580128226915</v>
      </c>
      <c r="Z156" s="63">
        <f t="shared" si="40"/>
        <v>4047.4198717730851</v>
      </c>
      <c r="AA156" s="63">
        <f t="shared" si="39"/>
        <v>2559263.8146483349</v>
      </c>
      <c r="AB156" s="62"/>
      <c r="AC156" s="62"/>
      <c r="AD156" s="62" t="b">
        <f t="shared" si="41"/>
        <v>1</v>
      </c>
      <c r="AE156" s="63">
        <f t="shared" si="37"/>
        <v>2579604.3038864541</v>
      </c>
      <c r="AF156" s="63">
        <f t="shared" si="42"/>
        <v>18854.530662114823</v>
      </c>
      <c r="AG156" s="63">
        <f t="shared" si="34"/>
        <v>10492.313377016233</v>
      </c>
      <c r="AH156" s="62">
        <f t="shared" si="43"/>
        <v>8362.2172850985899</v>
      </c>
      <c r="AI156" s="63">
        <f t="shared" si="35"/>
        <v>2569111.9905094379</v>
      </c>
      <c r="AJ156" s="2"/>
      <c r="AK156" s="2"/>
      <c r="AL156" s="2"/>
    </row>
    <row r="157" spans="22:38" hidden="1" x14ac:dyDescent="0.3">
      <c r="V157" s="62">
        <v>154</v>
      </c>
      <c r="W157" s="63">
        <f t="shared" si="38"/>
        <v>2559263.8146483349</v>
      </c>
      <c r="X157" s="63">
        <f t="shared" si="33"/>
        <v>14574</v>
      </c>
      <c r="Y157" s="63">
        <f t="shared" si="36"/>
        <v>10543.159491928873</v>
      </c>
      <c r="Z157" s="63">
        <f t="shared" si="40"/>
        <v>4030.8405080711273</v>
      </c>
      <c r="AA157" s="63">
        <f t="shared" si="39"/>
        <v>2548720.6551564061</v>
      </c>
      <c r="AB157" s="62"/>
      <c r="AC157" s="62"/>
      <c r="AD157" s="62" t="b">
        <f t="shared" si="41"/>
        <v>1</v>
      </c>
      <c r="AE157" s="63">
        <f t="shared" si="37"/>
        <v>2569111.9905094379</v>
      </c>
      <c r="AF157" s="63">
        <f t="shared" si="42"/>
        <v>18854.530662114823</v>
      </c>
      <c r="AG157" s="63">
        <f t="shared" si="34"/>
        <v>10526.325959546728</v>
      </c>
      <c r="AH157" s="62">
        <f t="shared" si="43"/>
        <v>8328.2047025680949</v>
      </c>
      <c r="AI157" s="63">
        <f t="shared" si="35"/>
        <v>2558585.6645498909</v>
      </c>
      <c r="AJ157" s="2"/>
      <c r="AK157" s="2"/>
      <c r="AL157" s="2"/>
    </row>
    <row r="158" spans="22:38" hidden="1" x14ac:dyDescent="0.3">
      <c r="V158" s="62">
        <v>155</v>
      </c>
      <c r="W158" s="63">
        <f t="shared" si="38"/>
        <v>2548720.6551564061</v>
      </c>
      <c r="X158" s="63">
        <f t="shared" si="33"/>
        <v>14574</v>
      </c>
      <c r="Y158" s="63">
        <f t="shared" si="36"/>
        <v>10559.76496812866</v>
      </c>
      <c r="Z158" s="63">
        <f t="shared" si="40"/>
        <v>4014.2350318713397</v>
      </c>
      <c r="AA158" s="63">
        <f t="shared" si="39"/>
        <v>2538160.8901882772</v>
      </c>
      <c r="AB158" s="62"/>
      <c r="AC158" s="62"/>
      <c r="AD158" s="62" t="b">
        <f t="shared" si="41"/>
        <v>1</v>
      </c>
      <c r="AE158" s="63">
        <f t="shared" si="37"/>
        <v>2558585.6645498909</v>
      </c>
      <c r="AF158" s="63">
        <f t="shared" si="42"/>
        <v>18854.530662114823</v>
      </c>
      <c r="AG158" s="63">
        <f t="shared" si="34"/>
        <v>10560.448799532258</v>
      </c>
      <c r="AH158" s="62">
        <f t="shared" si="43"/>
        <v>8294.081862582565</v>
      </c>
      <c r="AI158" s="63">
        <f t="shared" si="35"/>
        <v>2548025.2157503585</v>
      </c>
      <c r="AJ158" s="2"/>
      <c r="AK158" s="2"/>
      <c r="AL158" s="2"/>
    </row>
    <row r="159" spans="22:38" hidden="1" x14ac:dyDescent="0.3">
      <c r="V159" s="62">
        <v>156</v>
      </c>
      <c r="W159" s="63">
        <f t="shared" si="38"/>
        <v>2538160.8901882772</v>
      </c>
      <c r="X159" s="63">
        <f t="shared" si="33"/>
        <v>14574</v>
      </c>
      <c r="Y159" s="63">
        <f t="shared" si="36"/>
        <v>10576.396597953464</v>
      </c>
      <c r="Z159" s="63">
        <f t="shared" si="40"/>
        <v>3997.6034020465363</v>
      </c>
      <c r="AA159" s="63">
        <f t="shared" si="39"/>
        <v>2527584.4935903237</v>
      </c>
      <c r="AB159" s="62"/>
      <c r="AC159" s="62"/>
      <c r="AD159" s="62" t="b">
        <f t="shared" si="41"/>
        <v>1</v>
      </c>
      <c r="AE159" s="63">
        <f t="shared" si="37"/>
        <v>2548025.2157503585</v>
      </c>
      <c r="AF159" s="63">
        <f t="shared" si="42"/>
        <v>18854.530662114823</v>
      </c>
      <c r="AG159" s="63">
        <f t="shared" si="34"/>
        <v>10594.682254390742</v>
      </c>
      <c r="AH159" s="62">
        <f t="shared" si="43"/>
        <v>8259.848407724081</v>
      </c>
      <c r="AI159" s="63">
        <f t="shared" si="35"/>
        <v>2537430.5334959677</v>
      </c>
      <c r="AJ159" s="2"/>
      <c r="AK159" s="2"/>
      <c r="AL159" s="2"/>
    </row>
    <row r="160" spans="22:38" hidden="1" x14ac:dyDescent="0.3">
      <c r="V160" s="62">
        <v>157</v>
      </c>
      <c r="W160" s="63">
        <f t="shared" si="38"/>
        <v>2527584.4935903237</v>
      </c>
      <c r="X160" s="63">
        <f t="shared" si="33"/>
        <v>14574</v>
      </c>
      <c r="Y160" s="63">
        <f t="shared" si="36"/>
        <v>10593.05442259524</v>
      </c>
      <c r="Z160" s="63">
        <f t="shared" si="40"/>
        <v>3980.9455774047601</v>
      </c>
      <c r="AA160" s="63">
        <f t="shared" si="39"/>
        <v>2516991.4391677286</v>
      </c>
      <c r="AB160" s="62"/>
      <c r="AC160" s="62"/>
      <c r="AD160" s="62" t="b">
        <f t="shared" si="41"/>
        <v>1</v>
      </c>
      <c r="AE160" s="63">
        <f t="shared" si="37"/>
        <v>2537430.5334959677</v>
      </c>
      <c r="AF160" s="63">
        <f t="shared" si="42"/>
        <v>18854.530662114823</v>
      </c>
      <c r="AG160" s="63">
        <f t="shared" si="34"/>
        <v>10629.026682698726</v>
      </c>
      <c r="AH160" s="62">
        <f t="shared" si="43"/>
        <v>8225.5039794160966</v>
      </c>
      <c r="AI160" s="63">
        <f t="shared" si="35"/>
        <v>2526801.5068132691</v>
      </c>
      <c r="AJ160" s="2"/>
      <c r="AK160" s="2"/>
      <c r="AL160" s="2"/>
    </row>
    <row r="161" spans="22:38" hidden="1" x14ac:dyDescent="0.3">
      <c r="V161" s="62">
        <v>158</v>
      </c>
      <c r="W161" s="63">
        <f t="shared" si="38"/>
        <v>2516991.4391677286</v>
      </c>
      <c r="X161" s="63">
        <f t="shared" si="33"/>
        <v>14574</v>
      </c>
      <c r="Y161" s="63">
        <f t="shared" si="36"/>
        <v>10609.738483310828</v>
      </c>
      <c r="Z161" s="63">
        <f t="shared" si="40"/>
        <v>3964.2615166891724</v>
      </c>
      <c r="AA161" s="63">
        <f t="shared" si="39"/>
        <v>2506381.700684418</v>
      </c>
      <c r="AB161" s="62"/>
      <c r="AC161" s="62"/>
      <c r="AD161" s="62" t="b">
        <f t="shared" si="41"/>
        <v>1</v>
      </c>
      <c r="AE161" s="63">
        <f t="shared" si="37"/>
        <v>2526801.5068132691</v>
      </c>
      <c r="AF161" s="63">
        <f t="shared" si="42"/>
        <v>18854.530662114823</v>
      </c>
      <c r="AG161" s="63">
        <f t="shared" si="34"/>
        <v>10663.482444195142</v>
      </c>
      <c r="AH161" s="62">
        <f t="shared" si="43"/>
        <v>8191.0482179196815</v>
      </c>
      <c r="AI161" s="63">
        <f t="shared" si="35"/>
        <v>2516138.024369074</v>
      </c>
      <c r="AJ161" s="2"/>
      <c r="AK161" s="2"/>
      <c r="AL161" s="2"/>
    </row>
    <row r="162" spans="22:38" hidden="1" x14ac:dyDescent="0.3">
      <c r="V162" s="62">
        <v>159</v>
      </c>
      <c r="W162" s="63">
        <f t="shared" si="38"/>
        <v>2506381.700684418</v>
      </c>
      <c r="X162" s="63">
        <f t="shared" si="33"/>
        <v>14574</v>
      </c>
      <c r="Y162" s="63">
        <f t="shared" si="36"/>
        <v>10626.448821422042</v>
      </c>
      <c r="Z162" s="63">
        <f t="shared" si="40"/>
        <v>3947.5511785779581</v>
      </c>
      <c r="AA162" s="63">
        <f t="shared" si="39"/>
        <v>2495755.2518629958</v>
      </c>
      <c r="AB162" s="62"/>
      <c r="AC162" s="62"/>
      <c r="AD162" s="62" t="b">
        <f t="shared" si="41"/>
        <v>1</v>
      </c>
      <c r="AE162" s="63">
        <f t="shared" si="37"/>
        <v>2516138.024369074</v>
      </c>
      <c r="AF162" s="63">
        <f t="shared" si="42"/>
        <v>18854.530662114823</v>
      </c>
      <c r="AG162" s="63">
        <f t="shared" si="34"/>
        <v>10698.049899785074</v>
      </c>
      <c r="AH162" s="62">
        <f t="shared" si="43"/>
        <v>8156.4807623297493</v>
      </c>
      <c r="AI162" s="63">
        <f t="shared" si="35"/>
        <v>2505439.9744692892</v>
      </c>
      <c r="AJ162" s="2"/>
      <c r="AK162" s="2"/>
      <c r="AL162" s="2"/>
    </row>
    <row r="163" spans="22:38" hidden="1" x14ac:dyDescent="0.3">
      <c r="V163" s="62">
        <v>160</v>
      </c>
      <c r="W163" s="63">
        <f t="shared" si="38"/>
        <v>2495755.2518629958</v>
      </c>
      <c r="X163" s="63">
        <f t="shared" si="33"/>
        <v>14574</v>
      </c>
      <c r="Y163" s="63">
        <f t="shared" si="36"/>
        <v>10643.185478315781</v>
      </c>
      <c r="Z163" s="63">
        <f t="shared" si="40"/>
        <v>3930.8145216842186</v>
      </c>
      <c r="AA163" s="63">
        <f t="shared" si="39"/>
        <v>2485112.0663846801</v>
      </c>
      <c r="AB163" s="62"/>
      <c r="AC163" s="62"/>
      <c r="AD163" s="62" t="b">
        <f t="shared" si="41"/>
        <v>1</v>
      </c>
      <c r="AE163" s="63">
        <f t="shared" si="37"/>
        <v>2505439.9744692892</v>
      </c>
      <c r="AF163" s="63">
        <f t="shared" si="42"/>
        <v>18854.530662114823</v>
      </c>
      <c r="AG163" s="63">
        <f t="shared" si="34"/>
        <v>10732.729411543543</v>
      </c>
      <c r="AH163" s="62">
        <f t="shared" si="43"/>
        <v>8121.8012505712795</v>
      </c>
      <c r="AI163" s="63">
        <f t="shared" si="35"/>
        <v>2494707.2450577458</v>
      </c>
      <c r="AJ163" s="2"/>
      <c r="AK163" s="2"/>
      <c r="AL163" s="2"/>
    </row>
    <row r="164" spans="22:38" hidden="1" x14ac:dyDescent="0.3">
      <c r="V164" s="62">
        <v>161</v>
      </c>
      <c r="W164" s="63">
        <f t="shared" si="38"/>
        <v>2485112.0663846801</v>
      </c>
      <c r="X164" s="63">
        <f t="shared" si="33"/>
        <v>14574</v>
      </c>
      <c r="Y164" s="63">
        <f t="shared" si="36"/>
        <v>10659.948495444129</v>
      </c>
      <c r="Z164" s="63">
        <f t="shared" si="40"/>
        <v>3914.0515045558714</v>
      </c>
      <c r="AA164" s="63">
        <f t="shared" si="39"/>
        <v>2474452.1178892362</v>
      </c>
      <c r="AB164" s="62"/>
      <c r="AC164" s="62"/>
      <c r="AD164" s="62" t="b">
        <f t="shared" si="41"/>
        <v>1</v>
      </c>
      <c r="AE164" s="63">
        <f t="shared" si="37"/>
        <v>2494707.2450577458</v>
      </c>
      <c r="AF164" s="63">
        <f t="shared" si="42"/>
        <v>18854.530662114823</v>
      </c>
      <c r="AG164" s="63">
        <f t="shared" si="34"/>
        <v>10767.521342719298</v>
      </c>
      <c r="AH164" s="62">
        <f t="shared" si="43"/>
        <v>8087.0093193955263</v>
      </c>
      <c r="AI164" s="63">
        <f t="shared" si="35"/>
        <v>2483939.7237150264</v>
      </c>
      <c r="AJ164" s="2"/>
      <c r="AK164" s="2"/>
      <c r="AL164" s="2"/>
    </row>
    <row r="165" spans="22:38" hidden="1" x14ac:dyDescent="0.3">
      <c r="V165" s="62">
        <v>162</v>
      </c>
      <c r="W165" s="63">
        <f t="shared" si="38"/>
        <v>2474452.1178892362</v>
      </c>
      <c r="X165" s="63">
        <f t="shared" si="33"/>
        <v>14574</v>
      </c>
      <c r="Y165" s="63">
        <f t="shared" si="36"/>
        <v>10676.737914324453</v>
      </c>
      <c r="Z165" s="63">
        <f t="shared" si="40"/>
        <v>3897.262085675547</v>
      </c>
      <c r="AA165" s="63">
        <f t="shared" si="39"/>
        <v>2463775.3799749119</v>
      </c>
      <c r="AB165" s="62"/>
      <c r="AC165" s="62"/>
      <c r="AD165" s="62" t="b">
        <f t="shared" si="41"/>
        <v>1</v>
      </c>
      <c r="AE165" s="63">
        <f t="shared" si="37"/>
        <v>2483939.7237150264</v>
      </c>
      <c r="AF165" s="63">
        <f t="shared" si="42"/>
        <v>18854.530662114823</v>
      </c>
      <c r="AG165" s="63">
        <f t="shared" si="34"/>
        <v>10802.426057738612</v>
      </c>
      <c r="AH165" s="62">
        <f t="shared" si="43"/>
        <v>8052.1046043762117</v>
      </c>
      <c r="AI165" s="63">
        <f t="shared" si="35"/>
        <v>2473137.2976572877</v>
      </c>
      <c r="AJ165" s="2"/>
      <c r="AK165" s="2"/>
      <c r="AL165" s="2"/>
    </row>
    <row r="166" spans="22:38" hidden="1" x14ac:dyDescent="0.3">
      <c r="V166" s="62">
        <v>163</v>
      </c>
      <c r="W166" s="63">
        <f t="shared" si="38"/>
        <v>2463775.3799749119</v>
      </c>
      <c r="X166" s="63">
        <f t="shared" si="33"/>
        <v>14574</v>
      </c>
      <c r="Y166" s="63">
        <f t="shared" si="36"/>
        <v>10693.553776539513</v>
      </c>
      <c r="Z166" s="63">
        <f t="shared" si="40"/>
        <v>3880.4462234604866</v>
      </c>
      <c r="AA166" s="63">
        <f t="shared" si="39"/>
        <v>2453081.8261983725</v>
      </c>
      <c r="AB166" s="62"/>
      <c r="AC166" s="62"/>
      <c r="AD166" s="62" t="b">
        <f t="shared" si="41"/>
        <v>1</v>
      </c>
      <c r="AE166" s="63">
        <f t="shared" si="37"/>
        <v>2473137.2976572877</v>
      </c>
      <c r="AF166" s="63">
        <f t="shared" si="42"/>
        <v>18854.530662114823</v>
      </c>
      <c r="AG166" s="63">
        <f t="shared" si="34"/>
        <v>10837.443922209113</v>
      </c>
      <c r="AH166" s="62">
        <f t="shared" si="43"/>
        <v>8017.0867399057088</v>
      </c>
      <c r="AI166" s="63">
        <f t="shared" si="35"/>
        <v>2462299.8537350786</v>
      </c>
      <c r="AJ166" s="2"/>
      <c r="AK166" s="2"/>
      <c r="AL166" s="2"/>
    </row>
    <row r="167" spans="22:38" hidden="1" x14ac:dyDescent="0.3">
      <c r="V167" s="62">
        <v>164</v>
      </c>
      <c r="W167" s="63">
        <f t="shared" si="38"/>
        <v>2453081.8261983725</v>
      </c>
      <c r="X167" s="63">
        <f t="shared" si="33"/>
        <v>14574</v>
      </c>
      <c r="Y167" s="63">
        <f t="shared" si="36"/>
        <v>10710.396123737562</v>
      </c>
      <c r="Z167" s="63">
        <f t="shared" si="40"/>
        <v>3863.6038762624371</v>
      </c>
      <c r="AA167" s="63">
        <f t="shared" si="39"/>
        <v>2442371.430074635</v>
      </c>
      <c r="AB167" s="62"/>
      <c r="AC167" s="62"/>
      <c r="AD167" s="62" t="b">
        <f t="shared" si="41"/>
        <v>1</v>
      </c>
      <c r="AE167" s="63">
        <f t="shared" si="37"/>
        <v>2462299.8537350786</v>
      </c>
      <c r="AF167" s="63">
        <f t="shared" si="42"/>
        <v>18854.530662114823</v>
      </c>
      <c r="AG167" s="63">
        <f t="shared" si="34"/>
        <v>10872.575302923608</v>
      </c>
      <c r="AH167" s="62">
        <f t="shared" si="43"/>
        <v>7981.9553591912145</v>
      </c>
      <c r="AI167" s="63">
        <f t="shared" si="35"/>
        <v>2451427.278432155</v>
      </c>
      <c r="AJ167" s="2"/>
      <c r="AK167" s="2"/>
      <c r="AL167" s="2"/>
    </row>
    <row r="168" spans="22:38" hidden="1" x14ac:dyDescent="0.3">
      <c r="V168" s="62">
        <v>165</v>
      </c>
      <c r="W168" s="63">
        <f t="shared" si="38"/>
        <v>2442371.430074635</v>
      </c>
      <c r="X168" s="63">
        <f t="shared" si="33"/>
        <v>14574</v>
      </c>
      <c r="Y168" s="63">
        <f t="shared" si="36"/>
        <v>10727.26499763245</v>
      </c>
      <c r="Z168" s="63">
        <f t="shared" si="40"/>
        <v>3846.7350023675499</v>
      </c>
      <c r="AA168" s="63">
        <f t="shared" si="39"/>
        <v>2431644.1650770027</v>
      </c>
      <c r="AB168" s="62"/>
      <c r="AC168" s="62"/>
      <c r="AD168" s="62" t="b">
        <f t="shared" si="41"/>
        <v>1</v>
      </c>
      <c r="AE168" s="63">
        <f t="shared" si="37"/>
        <v>2451427.278432155</v>
      </c>
      <c r="AF168" s="63">
        <f t="shared" si="42"/>
        <v>18854.530662114823</v>
      </c>
      <c r="AG168" s="63">
        <f t="shared" si="34"/>
        <v>10907.820567863921</v>
      </c>
      <c r="AH168" s="62">
        <f t="shared" si="43"/>
        <v>7946.7100942509032</v>
      </c>
      <c r="AI168" s="63">
        <f t="shared" si="35"/>
        <v>2440519.457864291</v>
      </c>
      <c r="AJ168" s="2"/>
      <c r="AK168" s="2"/>
      <c r="AL168" s="2"/>
    </row>
    <row r="169" spans="22:38" hidden="1" x14ac:dyDescent="0.3">
      <c r="V169" s="62">
        <v>166</v>
      </c>
      <c r="W169" s="63">
        <f t="shared" si="38"/>
        <v>2431644.1650770027</v>
      </c>
      <c r="X169" s="63">
        <f t="shared" si="33"/>
        <v>14574</v>
      </c>
      <c r="Y169" s="63">
        <f t="shared" si="36"/>
        <v>10744.160440003721</v>
      </c>
      <c r="Z169" s="63">
        <f t="shared" si="40"/>
        <v>3829.8395599962791</v>
      </c>
      <c r="AA169" s="63">
        <f t="shared" si="39"/>
        <v>2420900.0046369992</v>
      </c>
      <c r="AB169" s="62"/>
      <c r="AC169" s="62"/>
      <c r="AD169" s="62" t="b">
        <f t="shared" si="41"/>
        <v>1</v>
      </c>
      <c r="AE169" s="63">
        <f t="shared" si="37"/>
        <v>2440519.457864291</v>
      </c>
      <c r="AF169" s="63">
        <f t="shared" si="42"/>
        <v>18854.530662114823</v>
      </c>
      <c r="AG169" s="63">
        <f t="shared" si="34"/>
        <v>10943.180086204746</v>
      </c>
      <c r="AH169" s="62">
        <f t="shared" si="43"/>
        <v>7911.3505759100772</v>
      </c>
      <c r="AI169" s="63">
        <f t="shared" si="35"/>
        <v>2429576.2777780863</v>
      </c>
      <c r="AJ169" s="2"/>
      <c r="AK169" s="2"/>
      <c r="AL169" s="2"/>
    </row>
    <row r="170" spans="22:38" hidden="1" x14ac:dyDescent="0.3">
      <c r="V170" s="62">
        <v>167</v>
      </c>
      <c r="W170" s="63">
        <f t="shared" si="38"/>
        <v>2420900.0046369992</v>
      </c>
      <c r="X170" s="63">
        <f t="shared" si="33"/>
        <v>14574</v>
      </c>
      <c r="Y170" s="63">
        <f t="shared" si="36"/>
        <v>10761.082492696727</v>
      </c>
      <c r="Z170" s="63">
        <f t="shared" si="40"/>
        <v>3812.9175073032734</v>
      </c>
      <c r="AA170" s="63">
        <f t="shared" si="39"/>
        <v>2410138.9221443026</v>
      </c>
      <c r="AB170" s="62"/>
      <c r="AC170" s="62"/>
      <c r="AD170" s="62" t="b">
        <f t="shared" si="41"/>
        <v>1</v>
      </c>
      <c r="AE170" s="63">
        <f t="shared" si="37"/>
        <v>2429576.2777780863</v>
      </c>
      <c r="AF170" s="63">
        <f t="shared" si="42"/>
        <v>18854.530662114823</v>
      </c>
      <c r="AG170" s="63">
        <f t="shared" si="34"/>
        <v>10978.654228317526</v>
      </c>
      <c r="AH170" s="62">
        <f t="shared" si="43"/>
        <v>7875.8764337972971</v>
      </c>
      <c r="AI170" s="63">
        <f t="shared" si="35"/>
        <v>2418597.6235497687</v>
      </c>
      <c r="AJ170" s="2"/>
      <c r="AK170" s="2"/>
      <c r="AL170" s="2"/>
    </row>
    <row r="171" spans="22:38" hidden="1" x14ac:dyDescent="0.3">
      <c r="V171" s="62">
        <v>168</v>
      </c>
      <c r="W171" s="63">
        <f t="shared" si="38"/>
        <v>2410138.9221443026</v>
      </c>
      <c r="X171" s="63">
        <f t="shared" si="33"/>
        <v>14574</v>
      </c>
      <c r="Y171" s="63">
        <f t="shared" si="36"/>
        <v>10778.031197622724</v>
      </c>
      <c r="Z171" s="63">
        <f t="shared" si="40"/>
        <v>3795.9688023772765</v>
      </c>
      <c r="AA171" s="63">
        <f t="shared" si="39"/>
        <v>2399360.8909466797</v>
      </c>
      <c r="AB171" s="62"/>
      <c r="AC171" s="62"/>
      <c r="AD171" s="62" t="b">
        <f t="shared" si="41"/>
        <v>1</v>
      </c>
      <c r="AE171" s="63">
        <f t="shared" si="37"/>
        <v>2418597.6235497687</v>
      </c>
      <c r="AF171" s="63">
        <f t="shared" si="42"/>
        <v>18854.530662114823</v>
      </c>
      <c r="AG171" s="63">
        <f t="shared" si="34"/>
        <v>11014.24336577432</v>
      </c>
      <c r="AH171" s="62">
        <f t="shared" si="43"/>
        <v>7840.2872963405016</v>
      </c>
      <c r="AI171" s="63">
        <f t="shared" si="35"/>
        <v>2407583.3801839943</v>
      </c>
      <c r="AJ171" s="2"/>
      <c r="AK171" s="2"/>
      <c r="AL171" s="2"/>
    </row>
    <row r="172" spans="22:38" hidden="1" x14ac:dyDescent="0.3">
      <c r="V172" s="62">
        <v>169</v>
      </c>
      <c r="W172" s="63">
        <f t="shared" si="38"/>
        <v>2399360.8909466797</v>
      </c>
      <c r="X172" s="63">
        <f t="shared" si="33"/>
        <v>14574</v>
      </c>
      <c r="Y172" s="63">
        <f t="shared" si="36"/>
        <v>10795.00659675898</v>
      </c>
      <c r="Z172" s="63">
        <f t="shared" si="40"/>
        <v>3778.9934032410206</v>
      </c>
      <c r="AA172" s="63">
        <f t="shared" si="39"/>
        <v>2388565.8843499208</v>
      </c>
      <c r="AB172" s="62"/>
      <c r="AC172" s="62"/>
      <c r="AD172" s="62" t="b">
        <f t="shared" si="41"/>
        <v>1</v>
      </c>
      <c r="AE172" s="63">
        <f t="shared" si="37"/>
        <v>2407583.3801839943</v>
      </c>
      <c r="AF172" s="63">
        <f t="shared" si="42"/>
        <v>18854.530662114823</v>
      </c>
      <c r="AG172" s="63">
        <f t="shared" si="34"/>
        <v>11049.947871351706</v>
      </c>
      <c r="AH172" s="62">
        <f t="shared" si="43"/>
        <v>7804.5827907631165</v>
      </c>
      <c r="AI172" s="63">
        <f t="shared" si="35"/>
        <v>2396533.4323126427</v>
      </c>
      <c r="AJ172" s="2"/>
      <c r="AK172" s="2"/>
      <c r="AL172" s="2"/>
    </row>
    <row r="173" spans="22:38" hidden="1" x14ac:dyDescent="0.3">
      <c r="V173" s="62">
        <v>170</v>
      </c>
      <c r="W173" s="63">
        <f t="shared" si="38"/>
        <v>2388565.8843499208</v>
      </c>
      <c r="X173" s="63">
        <f t="shared" si="33"/>
        <v>14574</v>
      </c>
      <c r="Y173" s="63">
        <f t="shared" si="36"/>
        <v>10812.008732148875</v>
      </c>
      <c r="Z173" s="63">
        <f t="shared" si="40"/>
        <v>3761.991267851125</v>
      </c>
      <c r="AA173" s="63">
        <f t="shared" si="39"/>
        <v>2377753.8756177719</v>
      </c>
      <c r="AB173" s="62"/>
      <c r="AC173" s="62"/>
      <c r="AD173" s="62" t="b">
        <f t="shared" si="41"/>
        <v>1</v>
      </c>
      <c r="AE173" s="63">
        <f t="shared" si="37"/>
        <v>2396533.4323126427</v>
      </c>
      <c r="AF173" s="63">
        <f t="shared" si="42"/>
        <v>18854.530662114823</v>
      </c>
      <c r="AG173" s="63">
        <f t="shared" si="34"/>
        <v>11085.768119034674</v>
      </c>
      <c r="AH173" s="62">
        <f t="shared" si="43"/>
        <v>7768.76254308015</v>
      </c>
      <c r="AI173" s="63">
        <f t="shared" si="35"/>
        <v>2385447.6641936079</v>
      </c>
      <c r="AJ173" s="2"/>
      <c r="AK173" s="2"/>
      <c r="AL173" s="2"/>
    </row>
    <row r="174" spans="22:38" hidden="1" x14ac:dyDescent="0.3">
      <c r="V174" s="62">
        <v>171</v>
      </c>
      <c r="W174" s="63">
        <f t="shared" si="38"/>
        <v>2377753.8756177719</v>
      </c>
      <c r="X174" s="63">
        <f t="shared" si="33"/>
        <v>14574</v>
      </c>
      <c r="Y174" s="63">
        <f t="shared" si="36"/>
        <v>10829.03764590201</v>
      </c>
      <c r="Z174" s="63">
        <f t="shared" si="40"/>
        <v>3744.9623540979906</v>
      </c>
      <c r="AA174" s="63">
        <f t="shared" si="39"/>
        <v>2366924.8379718699</v>
      </c>
      <c r="AB174" s="62"/>
      <c r="AC174" s="62"/>
      <c r="AD174" s="62" t="b">
        <f t="shared" si="41"/>
        <v>1</v>
      </c>
      <c r="AE174" s="63">
        <f t="shared" si="37"/>
        <v>2385447.6641936079</v>
      </c>
      <c r="AF174" s="63">
        <f t="shared" si="42"/>
        <v>18854.530662114823</v>
      </c>
      <c r="AG174" s="63">
        <f t="shared" si="34"/>
        <v>11121.704484020542</v>
      </c>
      <c r="AH174" s="62">
        <f t="shared" si="43"/>
        <v>7732.8261780942803</v>
      </c>
      <c r="AI174" s="63">
        <f t="shared" si="35"/>
        <v>2374325.9597095875</v>
      </c>
      <c r="AJ174" s="2"/>
      <c r="AK174" s="2"/>
      <c r="AL174" s="2"/>
    </row>
    <row r="175" spans="22:38" hidden="1" x14ac:dyDescent="0.3">
      <c r="V175" s="62">
        <v>172</v>
      </c>
      <c r="W175" s="63">
        <f t="shared" si="38"/>
        <v>2366924.8379718699</v>
      </c>
      <c r="X175" s="63">
        <f t="shared" si="33"/>
        <v>14574</v>
      </c>
      <c r="Y175" s="63">
        <f t="shared" si="36"/>
        <v>10846.093380194305</v>
      </c>
      <c r="Z175" s="63">
        <f t="shared" si="40"/>
        <v>3727.9066198056953</v>
      </c>
      <c r="AA175" s="63">
        <f t="shared" si="39"/>
        <v>2356078.7445916757</v>
      </c>
      <c r="AB175" s="62"/>
      <c r="AC175" s="62"/>
      <c r="AD175" s="62" t="b">
        <f t="shared" si="41"/>
        <v>1</v>
      </c>
      <c r="AE175" s="63">
        <f t="shared" si="37"/>
        <v>2374325.9597095875</v>
      </c>
      <c r="AF175" s="63">
        <f t="shared" si="42"/>
        <v>18854.530662114823</v>
      </c>
      <c r="AG175" s="63">
        <f t="shared" si="34"/>
        <v>11157.757342722911</v>
      </c>
      <c r="AH175" s="62">
        <f t="shared" si="43"/>
        <v>7696.773319391913</v>
      </c>
      <c r="AI175" s="63">
        <f t="shared" si="35"/>
        <v>2363168.2023668648</v>
      </c>
      <c r="AJ175" s="2"/>
      <c r="AK175" s="2"/>
      <c r="AL175" s="2"/>
    </row>
    <row r="176" spans="22:38" hidden="1" x14ac:dyDescent="0.3">
      <c r="V176" s="62">
        <v>173</v>
      </c>
      <c r="W176" s="63">
        <f t="shared" si="38"/>
        <v>2356078.7445916757</v>
      </c>
      <c r="X176" s="63">
        <f t="shared" si="33"/>
        <v>14574</v>
      </c>
      <c r="Y176" s="63">
        <f t="shared" si="36"/>
        <v>10863.175977268111</v>
      </c>
      <c r="Z176" s="63">
        <f t="shared" si="40"/>
        <v>3710.8240227318893</v>
      </c>
      <c r="AA176" s="63">
        <f t="shared" si="39"/>
        <v>2345215.5686144074</v>
      </c>
      <c r="AB176" s="62"/>
      <c r="AC176" s="62"/>
      <c r="AD176" s="62" t="b">
        <f t="shared" si="41"/>
        <v>1</v>
      </c>
      <c r="AE176" s="63">
        <f t="shared" si="37"/>
        <v>2363168.2023668648</v>
      </c>
      <c r="AF176" s="63">
        <f t="shared" si="42"/>
        <v>18854.530662114823</v>
      </c>
      <c r="AG176" s="63">
        <f t="shared" si="34"/>
        <v>11193.927072775568</v>
      </c>
      <c r="AH176" s="62">
        <f t="shared" si="43"/>
        <v>7660.6035893392545</v>
      </c>
      <c r="AI176" s="63">
        <f t="shared" si="35"/>
        <v>2351974.2752940892</v>
      </c>
      <c r="AJ176" s="2"/>
      <c r="AK176" s="2"/>
      <c r="AL176" s="2"/>
    </row>
    <row r="177" spans="22:38" hidden="1" x14ac:dyDescent="0.3">
      <c r="V177" s="62">
        <v>174</v>
      </c>
      <c r="W177" s="63">
        <f t="shared" si="38"/>
        <v>2345215.5686144074</v>
      </c>
      <c r="X177" s="63">
        <f t="shared" si="33"/>
        <v>14574</v>
      </c>
      <c r="Y177" s="63">
        <f t="shared" si="36"/>
        <v>10880.285479432308</v>
      </c>
      <c r="Z177" s="63">
        <f t="shared" si="40"/>
        <v>3693.7145205676916</v>
      </c>
      <c r="AA177" s="63">
        <f t="shared" si="39"/>
        <v>2334335.283134975</v>
      </c>
      <c r="AB177" s="62"/>
      <c r="AC177" s="62"/>
      <c r="AD177" s="62" t="b">
        <f t="shared" si="41"/>
        <v>1</v>
      </c>
      <c r="AE177" s="63">
        <f t="shared" si="37"/>
        <v>2351974.2752940892</v>
      </c>
      <c r="AF177" s="63">
        <f t="shared" si="42"/>
        <v>18854.530662114823</v>
      </c>
      <c r="AG177" s="63">
        <f t="shared" si="34"/>
        <v>11230.214053036481</v>
      </c>
      <c r="AH177" s="62">
        <f t="shared" si="43"/>
        <v>7624.3166090783407</v>
      </c>
      <c r="AI177" s="63">
        <f t="shared" si="35"/>
        <v>2340744.0612410526</v>
      </c>
      <c r="AJ177" s="2"/>
      <c r="AK177" s="2"/>
      <c r="AL177" s="2"/>
    </row>
    <row r="178" spans="22:38" hidden="1" x14ac:dyDescent="0.3">
      <c r="V178" s="62">
        <v>175</v>
      </c>
      <c r="W178" s="63">
        <f t="shared" si="38"/>
        <v>2334335.283134975</v>
      </c>
      <c r="X178" s="63">
        <f t="shared" si="33"/>
        <v>14574</v>
      </c>
      <c r="Y178" s="63">
        <f t="shared" si="36"/>
        <v>10897.421929062415</v>
      </c>
      <c r="Z178" s="63">
        <f t="shared" si="40"/>
        <v>3676.5780709375854</v>
      </c>
      <c r="AA178" s="63">
        <f t="shared" si="39"/>
        <v>2323437.8612059127</v>
      </c>
      <c r="AB178" s="62"/>
      <c r="AC178" s="62"/>
      <c r="AD178" s="62" t="b">
        <f t="shared" si="41"/>
        <v>1</v>
      </c>
      <c r="AE178" s="63">
        <f t="shared" si="37"/>
        <v>2340744.0612410526</v>
      </c>
      <c r="AF178" s="63">
        <f t="shared" si="42"/>
        <v>18854.530662114823</v>
      </c>
      <c r="AG178" s="63">
        <f t="shared" si="34"/>
        <v>11266.618663591744</v>
      </c>
      <c r="AH178" s="62">
        <f t="shared" si="43"/>
        <v>7587.9119985230791</v>
      </c>
      <c r="AI178" s="63">
        <f t="shared" si="35"/>
        <v>2329477.4425774608</v>
      </c>
      <c r="AJ178" s="2"/>
      <c r="AK178" s="2"/>
      <c r="AL178" s="2"/>
    </row>
    <row r="179" spans="22:38" hidden="1" x14ac:dyDescent="0.3">
      <c r="V179" s="62">
        <v>176</v>
      </c>
      <c r="W179" s="63">
        <f t="shared" si="38"/>
        <v>2323437.8612059127</v>
      </c>
      <c r="X179" s="63">
        <f t="shared" si="33"/>
        <v>14574</v>
      </c>
      <c r="Y179" s="63">
        <f t="shared" si="36"/>
        <v>10914.585368600687</v>
      </c>
      <c r="Z179" s="63">
        <f t="shared" si="40"/>
        <v>3659.4146313993128</v>
      </c>
      <c r="AA179" s="63">
        <f t="shared" si="39"/>
        <v>2312523.275837312</v>
      </c>
      <c r="AB179" s="62"/>
      <c r="AC179" s="62"/>
      <c r="AD179" s="62" t="b">
        <f t="shared" si="41"/>
        <v>1</v>
      </c>
      <c r="AE179" s="63">
        <f t="shared" si="37"/>
        <v>2329477.4425774608</v>
      </c>
      <c r="AF179" s="63">
        <f t="shared" si="42"/>
        <v>18854.530662114823</v>
      </c>
      <c r="AG179" s="63">
        <f t="shared" si="34"/>
        <v>11303.141285759553</v>
      </c>
      <c r="AH179" s="62">
        <f t="shared" si="43"/>
        <v>7551.3893763552696</v>
      </c>
      <c r="AI179" s="63">
        <f t="shared" si="35"/>
        <v>2318174.3012917014</v>
      </c>
      <c r="AJ179" s="2"/>
      <c r="AK179" s="2"/>
      <c r="AL179" s="2"/>
    </row>
    <row r="180" spans="22:38" hidden="1" x14ac:dyDescent="0.3">
      <c r="V180" s="62">
        <v>177</v>
      </c>
      <c r="W180" s="63">
        <f t="shared" si="38"/>
        <v>2312523.275837312</v>
      </c>
      <c r="X180" s="63">
        <f t="shared" si="33"/>
        <v>14574</v>
      </c>
      <c r="Y180" s="63">
        <f t="shared" si="36"/>
        <v>10931.775840556234</v>
      </c>
      <c r="Z180" s="63">
        <f t="shared" si="40"/>
        <v>3642.224159443766</v>
      </c>
      <c r="AA180" s="63">
        <f t="shared" si="39"/>
        <v>2301591.4999967557</v>
      </c>
      <c r="AB180" s="62"/>
      <c r="AC180" s="62"/>
      <c r="AD180" s="62" t="b">
        <f t="shared" si="41"/>
        <v>1</v>
      </c>
      <c r="AE180" s="63">
        <f t="shared" si="37"/>
        <v>2318174.3012917014</v>
      </c>
      <c r="AF180" s="63">
        <f t="shared" si="42"/>
        <v>18854.530662114823</v>
      </c>
      <c r="AG180" s="63">
        <f t="shared" si="34"/>
        <v>11339.782302094223</v>
      </c>
      <c r="AH180" s="62">
        <f t="shared" si="43"/>
        <v>7514.7483600205996</v>
      </c>
      <c r="AI180" s="63">
        <f t="shared" si="35"/>
        <v>2306834.5189896072</v>
      </c>
      <c r="AJ180" s="2"/>
      <c r="AK180" s="2"/>
      <c r="AL180" s="2"/>
    </row>
    <row r="181" spans="22:38" hidden="1" x14ac:dyDescent="0.3">
      <c r="V181" s="62">
        <v>178</v>
      </c>
      <c r="W181" s="63">
        <f t="shared" si="38"/>
        <v>2301591.4999967557</v>
      </c>
      <c r="X181" s="63">
        <f t="shared" si="33"/>
        <v>14574</v>
      </c>
      <c r="Y181" s="63">
        <f t="shared" si="36"/>
        <v>10948.99338750511</v>
      </c>
      <c r="Z181" s="63">
        <f t="shared" si="40"/>
        <v>3625.0066124948903</v>
      </c>
      <c r="AA181" s="63">
        <f t="shared" si="39"/>
        <v>2290642.5066092508</v>
      </c>
      <c r="AB181" s="62"/>
      <c r="AC181" s="62"/>
      <c r="AD181" s="62" t="b">
        <f t="shared" si="41"/>
        <v>1</v>
      </c>
      <c r="AE181" s="63">
        <f t="shared" si="37"/>
        <v>2306834.5189896072</v>
      </c>
      <c r="AF181" s="63">
        <f t="shared" si="42"/>
        <v>18854.530662114823</v>
      </c>
      <c r="AG181" s="63">
        <f t="shared" si="34"/>
        <v>11376.542096390178</v>
      </c>
      <c r="AH181" s="62">
        <f t="shared" si="43"/>
        <v>7477.9885657246441</v>
      </c>
      <c r="AI181" s="63">
        <f t="shared" si="35"/>
        <v>2295457.9768932168</v>
      </c>
      <c r="AJ181" s="2"/>
      <c r="AK181" s="2"/>
      <c r="AL181" s="2"/>
    </row>
    <row r="182" spans="22:38" hidden="1" x14ac:dyDescent="0.3">
      <c r="V182" s="62">
        <v>179</v>
      </c>
      <c r="W182" s="63">
        <f t="shared" si="38"/>
        <v>2290642.5066092508</v>
      </c>
      <c r="X182" s="63">
        <f t="shared" si="33"/>
        <v>14574</v>
      </c>
      <c r="Y182" s="63">
        <f t="shared" si="36"/>
        <v>10966.23805209043</v>
      </c>
      <c r="Z182" s="63">
        <f t="shared" si="40"/>
        <v>3607.7619479095702</v>
      </c>
      <c r="AA182" s="63">
        <f t="shared" si="39"/>
        <v>2279676.2685571602</v>
      </c>
      <c r="AB182" s="62"/>
      <c r="AC182" s="62"/>
      <c r="AD182" s="62" t="b">
        <f t="shared" si="41"/>
        <v>1</v>
      </c>
      <c r="AE182" s="63">
        <f t="shared" si="37"/>
        <v>2295457.9768932168</v>
      </c>
      <c r="AF182" s="63">
        <f t="shared" si="42"/>
        <v>18854.530662114823</v>
      </c>
      <c r="AG182" s="63">
        <f t="shared" si="34"/>
        <v>11413.421053685979</v>
      </c>
      <c r="AH182" s="62">
        <f t="shared" si="43"/>
        <v>7441.1096084288447</v>
      </c>
      <c r="AI182" s="63">
        <f t="shared" si="35"/>
        <v>2284044.5558395307</v>
      </c>
      <c r="AJ182" s="2"/>
      <c r="AK182" s="2"/>
      <c r="AL182" s="2"/>
    </row>
    <row r="183" spans="22:38" hidden="1" x14ac:dyDescent="0.3">
      <c r="V183" s="62">
        <v>180</v>
      </c>
      <c r="W183" s="63">
        <f t="shared" si="38"/>
        <v>2279676.2685571602</v>
      </c>
      <c r="X183" s="63">
        <f t="shared" si="33"/>
        <v>14574</v>
      </c>
      <c r="Y183" s="63">
        <f t="shared" si="36"/>
        <v>10983.509877022472</v>
      </c>
      <c r="Z183" s="63">
        <f t="shared" si="40"/>
        <v>3590.4901229775273</v>
      </c>
      <c r="AA183" s="63">
        <f t="shared" si="39"/>
        <v>2268692.7586801378</v>
      </c>
      <c r="AB183" s="62"/>
      <c r="AC183" s="62"/>
      <c r="AD183" s="62" t="b">
        <f t="shared" si="41"/>
        <v>1</v>
      </c>
      <c r="AE183" s="63">
        <f t="shared" si="37"/>
        <v>2284044.5558395307</v>
      </c>
      <c r="AF183" s="63">
        <f t="shared" si="42"/>
        <v>18854.530662114823</v>
      </c>
      <c r="AG183" s="63">
        <f t="shared" si="34"/>
        <v>11450.419560268343</v>
      </c>
      <c r="AH183" s="62">
        <f t="shared" si="43"/>
        <v>7404.1111018464799</v>
      </c>
      <c r="AI183" s="63">
        <f t="shared" si="35"/>
        <v>2272594.1362792621</v>
      </c>
      <c r="AJ183" s="2"/>
      <c r="AK183" s="2"/>
      <c r="AL183" s="2"/>
    </row>
    <row r="184" spans="22:38" hidden="1" x14ac:dyDescent="0.3">
      <c r="V184" s="62">
        <v>181</v>
      </c>
      <c r="W184" s="63">
        <f t="shared" si="38"/>
        <v>2268692.7586801378</v>
      </c>
      <c r="X184" s="63">
        <f t="shared" si="33"/>
        <v>14574</v>
      </c>
      <c r="Y184" s="63">
        <f t="shared" si="36"/>
        <v>11000.808905078782</v>
      </c>
      <c r="Z184" s="63">
        <f t="shared" si="40"/>
        <v>3573.1910949212174</v>
      </c>
      <c r="AA184" s="63">
        <f t="shared" si="39"/>
        <v>2257691.9497750592</v>
      </c>
      <c r="AB184" s="62"/>
      <c r="AC184" s="62"/>
      <c r="AD184" s="62" t="b">
        <f t="shared" si="41"/>
        <v>1</v>
      </c>
      <c r="AE184" s="63">
        <f t="shared" si="37"/>
        <v>2272594.1362792621</v>
      </c>
      <c r="AF184" s="63">
        <f t="shared" si="42"/>
        <v>18854.530662114823</v>
      </c>
      <c r="AG184" s="63">
        <f t="shared" si="34"/>
        <v>11487.538003676214</v>
      </c>
      <c r="AH184" s="62">
        <f t="shared" si="43"/>
        <v>7366.9926584386085</v>
      </c>
      <c r="AI184" s="63">
        <f t="shared" si="35"/>
        <v>2261106.598275586</v>
      </c>
      <c r="AJ184" s="2"/>
      <c r="AK184" s="2"/>
      <c r="AL184" s="2"/>
    </row>
    <row r="185" spans="22:38" hidden="1" x14ac:dyDescent="0.3">
      <c r="V185" s="62">
        <v>182</v>
      </c>
      <c r="W185" s="63">
        <f t="shared" si="38"/>
        <v>2257691.9497750592</v>
      </c>
      <c r="X185" s="63">
        <f t="shared" si="33"/>
        <v>14574</v>
      </c>
      <c r="Y185" s="63">
        <f t="shared" si="36"/>
        <v>11018.135179104282</v>
      </c>
      <c r="Z185" s="63">
        <f t="shared" si="40"/>
        <v>3555.8648208957184</v>
      </c>
      <c r="AA185" s="63">
        <f t="shared" si="39"/>
        <v>2246673.814595955</v>
      </c>
      <c r="AB185" s="62"/>
      <c r="AC185" s="62"/>
      <c r="AD185" s="62" t="b">
        <f t="shared" si="41"/>
        <v>1</v>
      </c>
      <c r="AE185" s="63">
        <f t="shared" si="37"/>
        <v>2261106.598275586</v>
      </c>
      <c r="AF185" s="63">
        <f t="shared" si="42"/>
        <v>18854.530662114823</v>
      </c>
      <c r="AG185" s="63">
        <f t="shared" si="34"/>
        <v>11524.776772704798</v>
      </c>
      <c r="AH185" s="62">
        <f t="shared" si="43"/>
        <v>7329.7538894100253</v>
      </c>
      <c r="AI185" s="63">
        <f t="shared" si="35"/>
        <v>2249581.8215028811</v>
      </c>
      <c r="AJ185" s="2"/>
      <c r="AK185" s="2"/>
      <c r="AL185" s="2"/>
    </row>
    <row r="186" spans="22:38" hidden="1" x14ac:dyDescent="0.3">
      <c r="V186" s="62">
        <v>183</v>
      </c>
      <c r="W186" s="63">
        <f t="shared" si="38"/>
        <v>2246673.814595955</v>
      </c>
      <c r="X186" s="63">
        <f t="shared" si="33"/>
        <v>14574</v>
      </c>
      <c r="Y186" s="63">
        <f t="shared" si="36"/>
        <v>11035.48874201137</v>
      </c>
      <c r="Z186" s="63">
        <f t="shared" si="40"/>
        <v>3538.5112579886295</v>
      </c>
      <c r="AA186" s="63">
        <f t="shared" si="39"/>
        <v>2235638.3258539434</v>
      </c>
      <c r="AB186" s="62"/>
      <c r="AC186" s="62"/>
      <c r="AD186" s="62" t="b">
        <f t="shared" si="41"/>
        <v>1</v>
      </c>
      <c r="AE186" s="63">
        <f t="shared" si="37"/>
        <v>2249581.8215028811</v>
      </c>
      <c r="AF186" s="63">
        <f t="shared" si="42"/>
        <v>18854.530662114823</v>
      </c>
      <c r="AG186" s="63">
        <f t="shared" si="34"/>
        <v>11562.136257409649</v>
      </c>
      <c r="AH186" s="62">
        <f t="shared" si="43"/>
        <v>7292.3944047051737</v>
      </c>
      <c r="AI186" s="63">
        <f t="shared" si="35"/>
        <v>2238019.6852454715</v>
      </c>
      <c r="AJ186" s="2"/>
      <c r="AK186" s="2"/>
      <c r="AL186" s="2"/>
    </row>
    <row r="187" spans="22:38" hidden="1" x14ac:dyDescent="0.3">
      <c r="V187" s="62">
        <v>184</v>
      </c>
      <c r="W187" s="63">
        <f t="shared" si="38"/>
        <v>2235638.3258539434</v>
      </c>
      <c r="X187" s="63">
        <f t="shared" si="33"/>
        <v>14574</v>
      </c>
      <c r="Y187" s="63">
        <f t="shared" si="36"/>
        <v>11052.869636780038</v>
      </c>
      <c r="Z187" s="63">
        <f t="shared" si="40"/>
        <v>3521.1303632199611</v>
      </c>
      <c r="AA187" s="63">
        <f t="shared" si="39"/>
        <v>2224585.4562171632</v>
      </c>
      <c r="AB187" s="62"/>
      <c r="AC187" s="62"/>
      <c r="AD187" s="62" t="b">
        <f t="shared" si="41"/>
        <v>1</v>
      </c>
      <c r="AE187" s="63">
        <f t="shared" si="37"/>
        <v>2238019.6852454715</v>
      </c>
      <c r="AF187" s="63">
        <f t="shared" si="42"/>
        <v>18854.530662114823</v>
      </c>
      <c r="AG187" s="63">
        <f t="shared" si="34"/>
        <v>11599.616849110753</v>
      </c>
      <c r="AH187" s="62">
        <f t="shared" si="43"/>
        <v>7254.913813004071</v>
      </c>
      <c r="AI187" s="63">
        <f t="shared" si="35"/>
        <v>2226420.0683963606</v>
      </c>
      <c r="AJ187" s="2"/>
      <c r="AK187" s="2"/>
      <c r="AL187" s="2"/>
    </row>
    <row r="188" spans="22:38" hidden="1" x14ac:dyDescent="0.3">
      <c r="V188" s="62">
        <v>185</v>
      </c>
      <c r="W188" s="63">
        <f t="shared" si="38"/>
        <v>2224585.4562171632</v>
      </c>
      <c r="X188" s="63">
        <f t="shared" si="33"/>
        <v>14574</v>
      </c>
      <c r="Y188" s="63">
        <f t="shared" si="36"/>
        <v>11070.277906457968</v>
      </c>
      <c r="Z188" s="63">
        <f t="shared" si="40"/>
        <v>3503.7220935420319</v>
      </c>
      <c r="AA188" s="63">
        <f t="shared" si="39"/>
        <v>2213515.1783107053</v>
      </c>
      <c r="AB188" s="62"/>
      <c r="AC188" s="62"/>
      <c r="AD188" s="62" t="b">
        <f t="shared" si="41"/>
        <v>1</v>
      </c>
      <c r="AE188" s="63">
        <f t="shared" si="37"/>
        <v>2226420.0683963606</v>
      </c>
      <c r="AF188" s="63">
        <f t="shared" si="42"/>
        <v>18854.530662114823</v>
      </c>
      <c r="AG188" s="63">
        <f t="shared" si="34"/>
        <v>11637.218940396619</v>
      </c>
      <c r="AH188" s="62">
        <f t="shared" si="43"/>
        <v>7217.3117217182034</v>
      </c>
      <c r="AI188" s="63">
        <f t="shared" si="35"/>
        <v>2214782.8494559638</v>
      </c>
      <c r="AJ188" s="2"/>
      <c r="AK188" s="2"/>
      <c r="AL188" s="2"/>
    </row>
    <row r="189" spans="22:38" hidden="1" x14ac:dyDescent="0.3">
      <c r="V189" s="62">
        <v>186</v>
      </c>
      <c r="W189" s="63">
        <f t="shared" si="38"/>
        <v>2213515.1783107053</v>
      </c>
      <c r="X189" s="63">
        <f t="shared" si="33"/>
        <v>14574</v>
      </c>
      <c r="Y189" s="63">
        <f t="shared" si="36"/>
        <v>11087.713594160639</v>
      </c>
      <c r="Z189" s="63">
        <f t="shared" si="40"/>
        <v>3486.2864058393607</v>
      </c>
      <c r="AA189" s="63">
        <f t="shared" si="39"/>
        <v>2202427.4647165448</v>
      </c>
      <c r="AB189" s="62"/>
      <c r="AC189" s="62"/>
      <c r="AD189" s="62" t="b">
        <f t="shared" si="41"/>
        <v>1</v>
      </c>
      <c r="AE189" s="63">
        <f t="shared" si="37"/>
        <v>2214782.8494559638</v>
      </c>
      <c r="AF189" s="63">
        <f t="shared" si="42"/>
        <v>18854.530662114823</v>
      </c>
      <c r="AG189" s="63">
        <f t="shared" si="34"/>
        <v>11674.942925128405</v>
      </c>
      <c r="AH189" s="62">
        <f t="shared" si="43"/>
        <v>7179.5877369864165</v>
      </c>
      <c r="AI189" s="63">
        <f t="shared" si="35"/>
        <v>2203107.9065308352</v>
      </c>
      <c r="AJ189" s="2"/>
      <c r="AK189" s="2"/>
      <c r="AL189" s="2"/>
    </row>
    <row r="190" spans="22:38" hidden="1" x14ac:dyDescent="0.3">
      <c r="V190" s="62">
        <v>187</v>
      </c>
      <c r="W190" s="63">
        <f t="shared" si="38"/>
        <v>2202427.4647165448</v>
      </c>
      <c r="X190" s="63">
        <f t="shared" si="33"/>
        <v>14574</v>
      </c>
      <c r="Y190" s="63">
        <f t="shared" si="36"/>
        <v>11105.176743071443</v>
      </c>
      <c r="Z190" s="63">
        <f t="shared" si="40"/>
        <v>3468.8232569285578</v>
      </c>
      <c r="AA190" s="63">
        <f t="shared" si="39"/>
        <v>2191322.2879734733</v>
      </c>
      <c r="AB190" s="62"/>
      <c r="AC190" s="62"/>
      <c r="AD190" s="62" t="b">
        <f t="shared" si="41"/>
        <v>1</v>
      </c>
      <c r="AE190" s="63">
        <f t="shared" si="37"/>
        <v>2203107.9065308352</v>
      </c>
      <c r="AF190" s="63">
        <f t="shared" si="42"/>
        <v>18854.530662114823</v>
      </c>
      <c r="AG190" s="63">
        <f t="shared" si="34"/>
        <v>11712.789198444032</v>
      </c>
      <c r="AH190" s="62">
        <f t="shared" si="43"/>
        <v>7141.7414636707917</v>
      </c>
      <c r="AI190" s="63">
        <f t="shared" si="35"/>
        <v>2191395.117332391</v>
      </c>
      <c r="AJ190" s="2"/>
      <c r="AK190" s="2"/>
      <c r="AL190" s="2"/>
    </row>
    <row r="191" spans="22:38" hidden="1" x14ac:dyDescent="0.3">
      <c r="V191" s="62">
        <v>188</v>
      </c>
      <c r="W191" s="63">
        <f t="shared" si="38"/>
        <v>2191322.2879734733</v>
      </c>
      <c r="X191" s="63">
        <f t="shared" si="33"/>
        <v>14574</v>
      </c>
      <c r="Y191" s="63">
        <f t="shared" si="36"/>
        <v>11122.667396441779</v>
      </c>
      <c r="Z191" s="63">
        <f t="shared" si="40"/>
        <v>3451.3326035582209</v>
      </c>
      <c r="AA191" s="63">
        <f t="shared" si="39"/>
        <v>2180199.6205770317</v>
      </c>
      <c r="AB191" s="62"/>
      <c r="AC191" s="62"/>
      <c r="AD191" s="62" t="b">
        <f t="shared" si="41"/>
        <v>1</v>
      </c>
      <c r="AE191" s="63">
        <f t="shared" si="37"/>
        <v>2191395.117332391</v>
      </c>
      <c r="AF191" s="63">
        <f t="shared" si="42"/>
        <v>18854.530662114823</v>
      </c>
      <c r="AG191" s="63">
        <f t="shared" si="34"/>
        <v>11750.75815676232</v>
      </c>
      <c r="AH191" s="62">
        <f t="shared" si="43"/>
        <v>7103.7725053525019</v>
      </c>
      <c r="AI191" s="63">
        <f t="shared" si="35"/>
        <v>2179644.3591756285</v>
      </c>
      <c r="AJ191" s="2"/>
      <c r="AK191" s="2"/>
      <c r="AL191" s="2"/>
    </row>
    <row r="192" spans="22:38" hidden="1" x14ac:dyDescent="0.3">
      <c r="V192" s="62">
        <v>189</v>
      </c>
      <c r="W192" s="63">
        <f t="shared" si="38"/>
        <v>2180199.6205770317</v>
      </c>
      <c r="X192" s="63">
        <f t="shared" si="33"/>
        <v>14574</v>
      </c>
      <c r="Y192" s="63">
        <f t="shared" si="36"/>
        <v>11140.185597591175</v>
      </c>
      <c r="Z192" s="63">
        <f t="shared" si="40"/>
        <v>3433.8144024088251</v>
      </c>
      <c r="AA192" s="63">
        <f t="shared" si="39"/>
        <v>2169059.4349794406</v>
      </c>
      <c r="AB192" s="62"/>
      <c r="AC192" s="62"/>
      <c r="AD192" s="62" t="b">
        <f t="shared" si="41"/>
        <v>1</v>
      </c>
      <c r="AE192" s="63">
        <f t="shared" si="37"/>
        <v>2179644.3591756285</v>
      </c>
      <c r="AF192" s="63">
        <f t="shared" si="42"/>
        <v>18854.530662114823</v>
      </c>
      <c r="AG192" s="63">
        <f t="shared" si="34"/>
        <v>11788.85019778716</v>
      </c>
      <c r="AH192" s="62">
        <f t="shared" si="43"/>
        <v>7065.6804643276628</v>
      </c>
      <c r="AI192" s="63">
        <f t="shared" si="35"/>
        <v>2167855.5089778416</v>
      </c>
      <c r="AJ192" s="2"/>
      <c r="AK192" s="2"/>
      <c r="AL192" s="2"/>
    </row>
    <row r="193" spans="22:38" hidden="1" x14ac:dyDescent="0.3">
      <c r="V193" s="62">
        <v>190</v>
      </c>
      <c r="W193" s="63">
        <f t="shared" si="38"/>
        <v>2169059.4349794406</v>
      </c>
      <c r="X193" s="63">
        <f t="shared" si="33"/>
        <v>14574</v>
      </c>
      <c r="Y193" s="63">
        <f t="shared" si="36"/>
        <v>11157.731389907382</v>
      </c>
      <c r="Z193" s="63">
        <f t="shared" si="40"/>
        <v>3416.2686100926189</v>
      </c>
      <c r="AA193" s="63">
        <f t="shared" si="39"/>
        <v>2157901.7035895335</v>
      </c>
      <c r="AB193" s="62"/>
      <c r="AC193" s="62"/>
      <c r="AD193" s="62" t="b">
        <f t="shared" si="41"/>
        <v>1</v>
      </c>
      <c r="AE193" s="63">
        <f t="shared" si="37"/>
        <v>2167855.5089778416</v>
      </c>
      <c r="AF193" s="63">
        <f t="shared" si="42"/>
        <v>18854.530662114823</v>
      </c>
      <c r="AG193" s="63">
        <f t="shared" si="34"/>
        <v>11827.065720511651</v>
      </c>
      <c r="AH193" s="62">
        <f t="shared" si="43"/>
        <v>7027.4649416031707</v>
      </c>
      <c r="AI193" s="63">
        <f t="shared" si="35"/>
        <v>2156028.44325733</v>
      </c>
      <c r="AJ193" s="2"/>
      <c r="AK193" s="2"/>
      <c r="AL193" s="2"/>
    </row>
    <row r="194" spans="22:38" hidden="1" x14ac:dyDescent="0.3">
      <c r="V194" s="62">
        <v>191</v>
      </c>
      <c r="W194" s="63">
        <f t="shared" si="38"/>
        <v>2157901.7035895335</v>
      </c>
      <c r="X194" s="63">
        <f t="shared" si="33"/>
        <v>14574</v>
      </c>
      <c r="Y194" s="63">
        <f t="shared" si="36"/>
        <v>11175.304816846485</v>
      </c>
      <c r="Z194" s="63">
        <f t="shared" si="40"/>
        <v>3398.6951831535152</v>
      </c>
      <c r="AA194" s="63">
        <f t="shared" si="39"/>
        <v>2146726.3987726872</v>
      </c>
      <c r="AB194" s="62"/>
      <c r="AC194" s="62"/>
      <c r="AD194" s="62" t="b">
        <f t="shared" si="41"/>
        <v>1</v>
      </c>
      <c r="AE194" s="63">
        <f t="shared" si="37"/>
        <v>2156028.44325733</v>
      </c>
      <c r="AF194" s="63">
        <f t="shared" si="42"/>
        <v>18854.530662114823</v>
      </c>
      <c r="AG194" s="63">
        <f t="shared" si="34"/>
        <v>11865.405125222311</v>
      </c>
      <c r="AH194" s="62">
        <f t="shared" si="43"/>
        <v>6989.1255368925122</v>
      </c>
      <c r="AI194" s="63">
        <f t="shared" si="35"/>
        <v>2144163.0381321078</v>
      </c>
      <c r="AJ194" s="2"/>
      <c r="AK194" s="2"/>
      <c r="AL194" s="2"/>
    </row>
    <row r="195" spans="22:38" hidden="1" x14ac:dyDescent="0.3">
      <c r="V195" s="62">
        <v>192</v>
      </c>
      <c r="W195" s="63">
        <f t="shared" si="38"/>
        <v>2146726.3987726872</v>
      </c>
      <c r="X195" s="63">
        <f t="shared" ref="X195:X258" si="44">$C$7</f>
        <v>14574</v>
      </c>
      <c r="Y195" s="63">
        <f t="shared" si="36"/>
        <v>11192.905921933017</v>
      </c>
      <c r="Z195" s="63">
        <f t="shared" si="40"/>
        <v>3381.0940780669825</v>
      </c>
      <c r="AA195" s="63">
        <f t="shared" si="39"/>
        <v>2135533.4928507539</v>
      </c>
      <c r="AB195" s="62"/>
      <c r="AC195" s="62"/>
      <c r="AD195" s="62" t="b">
        <f t="shared" si="41"/>
        <v>1</v>
      </c>
      <c r="AE195" s="63">
        <f t="shared" si="37"/>
        <v>2144163.0381321078</v>
      </c>
      <c r="AF195" s="63">
        <f t="shared" si="42"/>
        <v>18854.530662114823</v>
      </c>
      <c r="AG195" s="63">
        <f t="shared" si="34"/>
        <v>11903.868813503239</v>
      </c>
      <c r="AH195" s="62">
        <f t="shared" si="43"/>
        <v>6950.661848611584</v>
      </c>
      <c r="AI195" s="63">
        <f t="shared" si="35"/>
        <v>2132259.1693186047</v>
      </c>
      <c r="AJ195" s="2"/>
      <c r="AK195" s="2"/>
      <c r="AL195" s="2"/>
    </row>
    <row r="196" spans="22:38" hidden="1" x14ac:dyDescent="0.3">
      <c r="V196" s="62">
        <v>193</v>
      </c>
      <c r="W196" s="63">
        <f t="shared" si="38"/>
        <v>2135533.4928507539</v>
      </c>
      <c r="X196" s="63">
        <f t="shared" si="44"/>
        <v>14574</v>
      </c>
      <c r="Y196" s="63">
        <f t="shared" si="36"/>
        <v>11210.534748760063</v>
      </c>
      <c r="Z196" s="63">
        <f t="shared" si="40"/>
        <v>3363.4652512399375</v>
      </c>
      <c r="AA196" s="63">
        <f t="shared" si="39"/>
        <v>2124322.9581019939</v>
      </c>
      <c r="AB196" s="62"/>
      <c r="AC196" s="62"/>
      <c r="AD196" s="62" t="b">
        <f t="shared" si="41"/>
        <v>1</v>
      </c>
      <c r="AE196" s="63">
        <f t="shared" si="37"/>
        <v>2132259.1693186047</v>
      </c>
      <c r="AF196" s="63">
        <f t="shared" si="42"/>
        <v>18854.530662114823</v>
      </c>
      <c r="AG196" s="63">
        <f t="shared" ref="AG196:AG259" si="45">AF196-AH196</f>
        <v>11942.457188240343</v>
      </c>
      <c r="AH196" s="62">
        <f t="shared" si="43"/>
        <v>6912.0734738744786</v>
      </c>
      <c r="AI196" s="63">
        <f t="shared" ref="AI196:AI259" si="46">AE196-AG196</f>
        <v>2120316.7121303645</v>
      </c>
      <c r="AJ196" s="2"/>
      <c r="AK196" s="2"/>
      <c r="AL196" s="2"/>
    </row>
    <row r="197" spans="22:38" hidden="1" x14ac:dyDescent="0.3">
      <c r="V197" s="62">
        <v>194</v>
      </c>
      <c r="W197" s="63">
        <f t="shared" si="38"/>
        <v>2124322.9581019939</v>
      </c>
      <c r="X197" s="63">
        <f t="shared" si="44"/>
        <v>14574</v>
      </c>
      <c r="Y197" s="63">
        <f t="shared" ref="Y197:Y260" si="47">X197-Z197</f>
        <v>11228.19134098936</v>
      </c>
      <c r="Z197" s="63">
        <f t="shared" si="40"/>
        <v>3345.80865901064</v>
      </c>
      <c r="AA197" s="63">
        <f t="shared" si="39"/>
        <v>2113094.7667610045</v>
      </c>
      <c r="AB197" s="62"/>
      <c r="AC197" s="62"/>
      <c r="AD197" s="62" t="b">
        <f t="shared" si="41"/>
        <v>1</v>
      </c>
      <c r="AE197" s="63">
        <f t="shared" ref="AE197:AE260" si="48">AI196</f>
        <v>2120316.7121303645</v>
      </c>
      <c r="AF197" s="63">
        <f t="shared" si="42"/>
        <v>18854.530662114823</v>
      </c>
      <c r="AG197" s="63">
        <f t="shared" si="45"/>
        <v>11981.170653625559</v>
      </c>
      <c r="AH197" s="62">
        <f t="shared" si="43"/>
        <v>6873.3600084892651</v>
      </c>
      <c r="AI197" s="63">
        <f t="shared" si="46"/>
        <v>2108335.5414767391</v>
      </c>
      <c r="AJ197" s="2"/>
      <c r="AK197" s="2"/>
      <c r="AL197" s="2"/>
    </row>
    <row r="198" spans="22:38" hidden="1" x14ac:dyDescent="0.3">
      <c r="V198" s="62">
        <v>195</v>
      </c>
      <c r="W198" s="63">
        <f t="shared" si="38"/>
        <v>2113094.7667610045</v>
      </c>
      <c r="X198" s="63">
        <f t="shared" si="44"/>
        <v>14574</v>
      </c>
      <c r="Y198" s="63">
        <f t="shared" si="47"/>
        <v>11245.875742351418</v>
      </c>
      <c r="Z198" s="63">
        <f t="shared" si="40"/>
        <v>3328.124257648582</v>
      </c>
      <c r="AA198" s="63">
        <f t="shared" si="39"/>
        <v>2101848.8910186528</v>
      </c>
      <c r="AB198" s="62"/>
      <c r="AC198" s="62"/>
      <c r="AD198" s="62" t="b">
        <f t="shared" si="41"/>
        <v>1</v>
      </c>
      <c r="AE198" s="63">
        <f t="shared" si="48"/>
        <v>2108335.5414767391</v>
      </c>
      <c r="AF198" s="63">
        <f t="shared" si="42"/>
        <v>18854.530662114823</v>
      </c>
      <c r="AG198" s="63">
        <f t="shared" si="45"/>
        <v>12020.00961516106</v>
      </c>
      <c r="AH198" s="62">
        <f t="shared" si="43"/>
        <v>6834.5210469537633</v>
      </c>
      <c r="AI198" s="63">
        <f t="shared" si="46"/>
        <v>2096315.5318615781</v>
      </c>
      <c r="AJ198" s="2"/>
      <c r="AK198" s="2"/>
      <c r="AL198" s="2"/>
    </row>
    <row r="199" spans="22:38" hidden="1" x14ac:dyDescent="0.3">
      <c r="V199" s="62">
        <v>196</v>
      </c>
      <c r="W199" s="63">
        <f t="shared" si="38"/>
        <v>2101848.8910186528</v>
      </c>
      <c r="X199" s="63">
        <f t="shared" si="44"/>
        <v>14574</v>
      </c>
      <c r="Y199" s="63">
        <f t="shared" si="47"/>
        <v>11263.587996645621</v>
      </c>
      <c r="Z199" s="63">
        <f t="shared" si="40"/>
        <v>3310.4120033543782</v>
      </c>
      <c r="AA199" s="63">
        <f t="shared" si="39"/>
        <v>2090585.3030220072</v>
      </c>
      <c r="AB199" s="62"/>
      <c r="AC199" s="62"/>
      <c r="AD199" s="62" t="b">
        <f t="shared" si="41"/>
        <v>1</v>
      </c>
      <c r="AE199" s="63">
        <f t="shared" si="48"/>
        <v>2096315.5318615781</v>
      </c>
      <c r="AF199" s="63">
        <f t="shared" si="42"/>
        <v>18854.530662114823</v>
      </c>
      <c r="AG199" s="63">
        <f t="shared" si="45"/>
        <v>12058.974479663539</v>
      </c>
      <c r="AH199" s="62">
        <f t="shared" si="43"/>
        <v>6795.5561824512833</v>
      </c>
      <c r="AI199" s="63">
        <f t="shared" si="46"/>
        <v>2084256.5573819145</v>
      </c>
      <c r="AJ199" s="2"/>
      <c r="AK199" s="2"/>
      <c r="AL199" s="2"/>
    </row>
    <row r="200" spans="22:38" hidden="1" x14ac:dyDescent="0.3">
      <c r="V200" s="62">
        <v>197</v>
      </c>
      <c r="W200" s="63">
        <f t="shared" si="38"/>
        <v>2090585.3030220072</v>
      </c>
      <c r="X200" s="63">
        <f t="shared" si="44"/>
        <v>14574</v>
      </c>
      <c r="Y200" s="63">
        <f t="shared" si="47"/>
        <v>11281.328147740338</v>
      </c>
      <c r="Z200" s="63">
        <f t="shared" si="40"/>
        <v>3292.6718522596616</v>
      </c>
      <c r="AA200" s="63">
        <f t="shared" si="39"/>
        <v>2079303.9748742669</v>
      </c>
      <c r="AB200" s="62"/>
      <c r="AC200" s="62"/>
      <c r="AD200" s="62" t="b">
        <f t="shared" si="41"/>
        <v>1</v>
      </c>
      <c r="AE200" s="63">
        <f t="shared" si="48"/>
        <v>2084256.5573819145</v>
      </c>
      <c r="AF200" s="63">
        <f t="shared" si="42"/>
        <v>18854.530662114823</v>
      </c>
      <c r="AG200" s="63">
        <f t="shared" si="45"/>
        <v>12098.065655268449</v>
      </c>
      <c r="AH200" s="62">
        <f t="shared" si="43"/>
        <v>6756.4650068463734</v>
      </c>
      <c r="AI200" s="63">
        <f t="shared" si="46"/>
        <v>2072158.491726646</v>
      </c>
      <c r="AJ200" s="2"/>
      <c r="AK200" s="2"/>
      <c r="AL200" s="2"/>
    </row>
    <row r="201" spans="22:38" hidden="1" x14ac:dyDescent="0.3">
      <c r="V201" s="62">
        <v>198</v>
      </c>
      <c r="W201" s="63">
        <f t="shared" si="38"/>
        <v>2079303.9748742669</v>
      </c>
      <c r="X201" s="63">
        <f t="shared" si="44"/>
        <v>14574</v>
      </c>
      <c r="Y201" s="63">
        <f t="shared" si="47"/>
        <v>11299.096239573029</v>
      </c>
      <c r="Z201" s="63">
        <f t="shared" si="40"/>
        <v>3274.9037604269706</v>
      </c>
      <c r="AA201" s="63">
        <f t="shared" si="39"/>
        <v>2068004.8786346938</v>
      </c>
      <c r="AB201" s="62"/>
      <c r="AC201" s="62"/>
      <c r="AD201" s="62" t="b">
        <f t="shared" si="41"/>
        <v>1</v>
      </c>
      <c r="AE201" s="63">
        <f t="shared" si="48"/>
        <v>2072158.491726646</v>
      </c>
      <c r="AF201" s="63">
        <f t="shared" si="42"/>
        <v>18854.530662114823</v>
      </c>
      <c r="AG201" s="63">
        <f t="shared" si="45"/>
        <v>12137.283551434277</v>
      </c>
      <c r="AH201" s="62">
        <f t="shared" si="43"/>
        <v>6717.2471106805451</v>
      </c>
      <c r="AI201" s="63">
        <f t="shared" si="46"/>
        <v>2060021.2081752117</v>
      </c>
      <c r="AJ201" s="2"/>
      <c r="AK201" s="2"/>
      <c r="AL201" s="2"/>
    </row>
    <row r="202" spans="22:38" hidden="1" x14ac:dyDescent="0.3">
      <c r="V202" s="62">
        <v>199</v>
      </c>
      <c r="W202" s="63">
        <f t="shared" si="38"/>
        <v>2068004.8786346938</v>
      </c>
      <c r="X202" s="63">
        <f t="shared" si="44"/>
        <v>14574</v>
      </c>
      <c r="Y202" s="63">
        <f t="shared" si="47"/>
        <v>11316.892316150357</v>
      </c>
      <c r="Z202" s="63">
        <f t="shared" si="40"/>
        <v>3257.1076838496429</v>
      </c>
      <c r="AA202" s="63">
        <f t="shared" si="39"/>
        <v>2056687.9863185436</v>
      </c>
      <c r="AB202" s="62"/>
      <c r="AC202" s="62"/>
      <c r="AD202" s="62" t="b">
        <f t="shared" si="41"/>
        <v>1</v>
      </c>
      <c r="AE202" s="63">
        <f t="shared" si="48"/>
        <v>2060021.2081752117</v>
      </c>
      <c r="AF202" s="63">
        <f t="shared" si="42"/>
        <v>18854.530662114823</v>
      </c>
      <c r="AG202" s="63">
        <f t="shared" si="45"/>
        <v>12176.628578946846</v>
      </c>
      <c r="AH202" s="62">
        <f t="shared" si="43"/>
        <v>6677.9020831679782</v>
      </c>
      <c r="AI202" s="63">
        <f t="shared" si="46"/>
        <v>2047844.5795962648</v>
      </c>
      <c r="AJ202" s="2"/>
      <c r="AK202" s="2"/>
      <c r="AL202" s="2"/>
    </row>
    <row r="203" spans="22:38" hidden="1" x14ac:dyDescent="0.3">
      <c r="V203" s="62">
        <v>200</v>
      </c>
      <c r="W203" s="63">
        <f t="shared" si="38"/>
        <v>2056687.9863185436</v>
      </c>
      <c r="X203" s="63">
        <f t="shared" si="44"/>
        <v>14574</v>
      </c>
      <c r="Y203" s="63">
        <f t="shared" si="47"/>
        <v>11334.716421548294</v>
      </c>
      <c r="Z203" s="63">
        <f t="shared" si="40"/>
        <v>3239.283578451706</v>
      </c>
      <c r="AA203" s="63">
        <f t="shared" si="39"/>
        <v>2045353.2698969953</v>
      </c>
      <c r="AB203" s="62"/>
      <c r="AC203" s="62"/>
      <c r="AD203" s="62" t="b">
        <f t="shared" si="41"/>
        <v>1</v>
      </c>
      <c r="AE203" s="63">
        <f t="shared" si="48"/>
        <v>2047844.5795962648</v>
      </c>
      <c r="AF203" s="63">
        <f t="shared" si="42"/>
        <v>18854.530662114823</v>
      </c>
      <c r="AG203" s="63">
        <f t="shared" si="45"/>
        <v>12216.101149923597</v>
      </c>
      <c r="AH203" s="62">
        <f t="shared" si="43"/>
        <v>6638.4295121912255</v>
      </c>
      <c r="AI203" s="63">
        <f t="shared" si="46"/>
        <v>2035628.4784463411</v>
      </c>
      <c r="AJ203" s="2"/>
      <c r="AK203" s="2"/>
      <c r="AL203" s="2"/>
    </row>
    <row r="204" spans="22:38" hidden="1" x14ac:dyDescent="0.3">
      <c r="V204" s="62">
        <v>201</v>
      </c>
      <c r="W204" s="63">
        <f t="shared" si="38"/>
        <v>2045353.2698969953</v>
      </c>
      <c r="X204" s="63">
        <f t="shared" si="44"/>
        <v>14574</v>
      </c>
      <c r="Y204" s="63">
        <f t="shared" si="47"/>
        <v>11352.568599912232</v>
      </c>
      <c r="Z204" s="63">
        <f t="shared" si="40"/>
        <v>3221.4314000877675</v>
      </c>
      <c r="AA204" s="63">
        <f t="shared" si="39"/>
        <v>2034000.7012970829</v>
      </c>
      <c r="AB204" s="62"/>
      <c r="AC204" s="62"/>
      <c r="AD204" s="62" t="b">
        <f t="shared" si="41"/>
        <v>1</v>
      </c>
      <c r="AE204" s="63">
        <f t="shared" si="48"/>
        <v>2035628.4784463411</v>
      </c>
      <c r="AF204" s="63">
        <f t="shared" si="42"/>
        <v>18854.530662114823</v>
      </c>
      <c r="AG204" s="63">
        <f t="shared" si="45"/>
        <v>12255.701677817931</v>
      </c>
      <c r="AH204" s="62">
        <f t="shared" si="43"/>
        <v>6598.8289842968907</v>
      </c>
      <c r="AI204" s="63">
        <f t="shared" si="46"/>
        <v>2023372.7767685233</v>
      </c>
      <c r="AJ204" s="2"/>
      <c r="AK204" s="2"/>
      <c r="AL204" s="2"/>
    </row>
    <row r="205" spans="22:38" hidden="1" x14ac:dyDescent="0.3">
      <c r="V205" s="62">
        <v>202</v>
      </c>
      <c r="W205" s="63">
        <f t="shared" si="38"/>
        <v>2034000.7012970829</v>
      </c>
      <c r="X205" s="63">
        <f t="shared" si="44"/>
        <v>14574</v>
      </c>
      <c r="Y205" s="63">
        <f t="shared" si="47"/>
        <v>11370.448895457095</v>
      </c>
      <c r="Z205" s="63">
        <f t="shared" si="40"/>
        <v>3203.5511045429053</v>
      </c>
      <c r="AA205" s="63">
        <f t="shared" si="39"/>
        <v>2022630.2524016257</v>
      </c>
      <c r="AB205" s="62"/>
      <c r="AC205" s="62"/>
      <c r="AD205" s="62" t="b">
        <f t="shared" si="41"/>
        <v>1</v>
      </c>
      <c r="AE205" s="63">
        <f t="shared" si="48"/>
        <v>2023372.7767685233</v>
      </c>
      <c r="AF205" s="63">
        <f t="shared" si="42"/>
        <v>18854.530662114823</v>
      </c>
      <c r="AG205" s="63">
        <f t="shared" si="45"/>
        <v>12295.430577423525</v>
      </c>
      <c r="AH205" s="62">
        <f t="shared" si="43"/>
        <v>6559.1000846912975</v>
      </c>
      <c r="AI205" s="63">
        <f t="shared" si="46"/>
        <v>2011077.3461910998</v>
      </c>
      <c r="AJ205" s="2"/>
      <c r="AK205" s="2"/>
      <c r="AL205" s="2"/>
    </row>
    <row r="206" spans="22:38" hidden="1" x14ac:dyDescent="0.3">
      <c r="V206" s="62">
        <v>203</v>
      </c>
      <c r="W206" s="63">
        <f t="shared" si="38"/>
        <v>2022630.2524016257</v>
      </c>
      <c r="X206" s="63">
        <f t="shared" si="44"/>
        <v>14574</v>
      </c>
      <c r="Y206" s="63">
        <f t="shared" si="47"/>
        <v>11388.357352467439</v>
      </c>
      <c r="Z206" s="63">
        <f t="shared" si="40"/>
        <v>3185.6426475325607</v>
      </c>
      <c r="AA206" s="63">
        <f t="shared" si="39"/>
        <v>2011241.8950491583</v>
      </c>
      <c r="AB206" s="62"/>
      <c r="AC206" s="62"/>
      <c r="AD206" s="62" t="b">
        <f t="shared" si="41"/>
        <v>1</v>
      </c>
      <c r="AE206" s="63">
        <f t="shared" si="48"/>
        <v>2011077.3461910998</v>
      </c>
      <c r="AF206" s="63">
        <f t="shared" si="42"/>
        <v>18854.530662114823</v>
      </c>
      <c r="AG206" s="63">
        <f t="shared" si="45"/>
        <v>12335.288264878673</v>
      </c>
      <c r="AH206" s="62">
        <f t="shared" si="43"/>
        <v>6519.2423972361494</v>
      </c>
      <c r="AI206" s="63">
        <f t="shared" si="46"/>
        <v>1998742.0579262213</v>
      </c>
      <c r="AJ206" s="2"/>
      <c r="AK206" s="2"/>
      <c r="AL206" s="2"/>
    </row>
    <row r="207" spans="22:38" hidden="1" x14ac:dyDescent="0.3">
      <c r="V207" s="62">
        <v>204</v>
      </c>
      <c r="W207" s="63">
        <f t="shared" ref="W207:W270" si="49">AA206</f>
        <v>2011241.8950491583</v>
      </c>
      <c r="X207" s="63">
        <f t="shared" si="44"/>
        <v>14574</v>
      </c>
      <c r="Y207" s="63">
        <f t="shared" si="47"/>
        <v>11406.294015297575</v>
      </c>
      <c r="Z207" s="63">
        <f t="shared" si="40"/>
        <v>3167.7059847024243</v>
      </c>
      <c r="AA207" s="63">
        <f t="shared" ref="AA207:AA270" si="50">W207-Y207</f>
        <v>1999835.6010338606</v>
      </c>
      <c r="AB207" s="62"/>
      <c r="AC207" s="62"/>
      <c r="AD207" s="62" t="b">
        <f t="shared" si="41"/>
        <v>1</v>
      </c>
      <c r="AE207" s="63">
        <f t="shared" si="48"/>
        <v>1998742.0579262213</v>
      </c>
      <c r="AF207" s="63">
        <f t="shared" si="42"/>
        <v>18854.530662114823</v>
      </c>
      <c r="AG207" s="63">
        <f t="shared" si="45"/>
        <v>12375.275157670654</v>
      </c>
      <c r="AH207" s="62">
        <f t="shared" si="43"/>
        <v>6479.2555044441679</v>
      </c>
      <c r="AI207" s="63">
        <f t="shared" si="46"/>
        <v>1986366.7827685506</v>
      </c>
      <c r="AJ207" s="2"/>
      <c r="AK207" s="2"/>
      <c r="AL207" s="2"/>
    </row>
    <row r="208" spans="22:38" hidden="1" x14ac:dyDescent="0.3">
      <c r="V208" s="62">
        <v>205</v>
      </c>
      <c r="W208" s="63">
        <f t="shared" si="49"/>
        <v>1999835.6010338606</v>
      </c>
      <c r="X208" s="63">
        <f t="shared" si="44"/>
        <v>14574</v>
      </c>
      <c r="Y208" s="63">
        <f t="shared" si="47"/>
        <v>11424.25892837167</v>
      </c>
      <c r="Z208" s="63">
        <f t="shared" si="40"/>
        <v>3149.7410716283302</v>
      </c>
      <c r="AA208" s="63">
        <f t="shared" si="50"/>
        <v>1988411.342105489</v>
      </c>
      <c r="AB208" s="62"/>
      <c r="AC208" s="62"/>
      <c r="AD208" s="62" t="b">
        <f t="shared" si="41"/>
        <v>1</v>
      </c>
      <c r="AE208" s="63">
        <f t="shared" si="48"/>
        <v>1986366.7827685506</v>
      </c>
      <c r="AF208" s="63">
        <f t="shared" si="42"/>
        <v>18854.530662114823</v>
      </c>
      <c r="AG208" s="63">
        <f t="shared" si="45"/>
        <v>12415.391674640105</v>
      </c>
      <c r="AH208" s="62">
        <f t="shared" si="43"/>
        <v>6439.1389874747183</v>
      </c>
      <c r="AI208" s="63">
        <f t="shared" si="46"/>
        <v>1973951.3910939104</v>
      </c>
      <c r="AJ208" s="2"/>
      <c r="AK208" s="2"/>
      <c r="AL208" s="2"/>
    </row>
    <row r="209" spans="22:38" hidden="1" x14ac:dyDescent="0.3">
      <c r="V209" s="62">
        <v>206</v>
      </c>
      <c r="W209" s="63">
        <f t="shared" si="49"/>
        <v>1988411.342105489</v>
      </c>
      <c r="X209" s="63">
        <f t="shared" si="44"/>
        <v>14574</v>
      </c>
      <c r="Y209" s="63">
        <f t="shared" si="47"/>
        <v>11442.252136183855</v>
      </c>
      <c r="Z209" s="63">
        <f t="shared" si="40"/>
        <v>3131.7478638161451</v>
      </c>
      <c r="AA209" s="63">
        <f t="shared" si="50"/>
        <v>1976969.0899693051</v>
      </c>
      <c r="AB209" s="62"/>
      <c r="AC209" s="62"/>
      <c r="AD209" s="62" t="b">
        <f t="shared" si="41"/>
        <v>1</v>
      </c>
      <c r="AE209" s="63">
        <f t="shared" si="48"/>
        <v>1973951.3910939104</v>
      </c>
      <c r="AF209" s="63">
        <f t="shared" si="42"/>
        <v>18854.530662114823</v>
      </c>
      <c r="AG209" s="63">
        <f t="shared" si="45"/>
        <v>12455.638235985396</v>
      </c>
      <c r="AH209" s="62">
        <f t="shared" si="43"/>
        <v>6398.8924261294269</v>
      </c>
      <c r="AI209" s="63">
        <f t="shared" si="46"/>
        <v>1961495.7528579251</v>
      </c>
      <c r="AJ209" s="2"/>
      <c r="AK209" s="2"/>
      <c r="AL209" s="2"/>
    </row>
    <row r="210" spans="22:38" hidden="1" x14ac:dyDescent="0.3">
      <c r="V210" s="62">
        <v>207</v>
      </c>
      <c r="W210" s="63">
        <f t="shared" si="49"/>
        <v>1976969.0899693051</v>
      </c>
      <c r="X210" s="63">
        <f t="shared" si="44"/>
        <v>14574</v>
      </c>
      <c r="Y210" s="63">
        <f t="shared" si="47"/>
        <v>11460.273683298345</v>
      </c>
      <c r="Z210" s="63">
        <f t="shared" si="40"/>
        <v>3113.7263167016554</v>
      </c>
      <c r="AA210" s="63">
        <f t="shared" si="50"/>
        <v>1965508.8162860067</v>
      </c>
      <c r="AB210" s="62"/>
      <c r="AC210" s="62"/>
      <c r="AD210" s="62" t="b">
        <f t="shared" si="41"/>
        <v>1</v>
      </c>
      <c r="AE210" s="63">
        <f t="shared" si="48"/>
        <v>1961495.7528579251</v>
      </c>
      <c r="AF210" s="63">
        <f t="shared" si="42"/>
        <v>18854.530662114823</v>
      </c>
      <c r="AG210" s="63">
        <f t="shared" si="45"/>
        <v>12496.015263267047</v>
      </c>
      <c r="AH210" s="62">
        <f t="shared" si="43"/>
        <v>6358.515398847775</v>
      </c>
      <c r="AI210" s="63">
        <f t="shared" si="46"/>
        <v>1948999.737594658</v>
      </c>
      <c r="AJ210" s="2"/>
      <c r="AK210" s="2"/>
      <c r="AL210" s="2"/>
    </row>
    <row r="211" spans="22:38" hidden="1" x14ac:dyDescent="0.3">
      <c r="V211" s="62">
        <v>208</v>
      </c>
      <c r="W211" s="63">
        <f t="shared" si="49"/>
        <v>1965508.8162860067</v>
      </c>
      <c r="X211" s="63">
        <f t="shared" si="44"/>
        <v>14574</v>
      </c>
      <c r="Y211" s="63">
        <f t="shared" si="47"/>
        <v>11478.32361434954</v>
      </c>
      <c r="Z211" s="63">
        <f t="shared" ref="Z211:Z274" si="51">W211*$C$14/12</f>
        <v>3095.6763856504604</v>
      </c>
      <c r="AA211" s="63">
        <f t="shared" si="50"/>
        <v>1954030.4926716571</v>
      </c>
      <c r="AB211" s="62"/>
      <c r="AC211" s="62"/>
      <c r="AD211" s="62" t="b">
        <f t="shared" ref="AD211:AD274" si="52">V211&gt;$C$13*12</f>
        <v>1</v>
      </c>
      <c r="AE211" s="63">
        <f t="shared" si="48"/>
        <v>1948999.737594658</v>
      </c>
      <c r="AF211" s="63">
        <f t="shared" ref="AF211:AF274" si="53">IF(AD211,$C$7+$C$20,$C$7)</f>
        <v>18854.530662114823</v>
      </c>
      <c r="AG211" s="63">
        <f t="shared" si="45"/>
        <v>12536.523179412139</v>
      </c>
      <c r="AH211" s="62">
        <f t="shared" ref="AH211:AH274" si="54">AE211*($C$14+IF(V211&gt;12*$C$13,0.02,0))/12</f>
        <v>6318.0074827026838</v>
      </c>
      <c r="AI211" s="63">
        <f t="shared" si="46"/>
        <v>1936463.2144152459</v>
      </c>
      <c r="AJ211" s="2"/>
      <c r="AK211" s="2"/>
      <c r="AL211" s="2"/>
    </row>
    <row r="212" spans="22:38" hidden="1" x14ac:dyDescent="0.3">
      <c r="V212" s="62">
        <v>209</v>
      </c>
      <c r="W212" s="63">
        <f t="shared" si="49"/>
        <v>1954030.4926716571</v>
      </c>
      <c r="X212" s="63">
        <f t="shared" si="44"/>
        <v>14574</v>
      </c>
      <c r="Y212" s="63">
        <f t="shared" si="47"/>
        <v>11496.401974042141</v>
      </c>
      <c r="Z212" s="63">
        <f t="shared" si="51"/>
        <v>3077.5980259578596</v>
      </c>
      <c r="AA212" s="63">
        <f t="shared" si="50"/>
        <v>1942534.0906976149</v>
      </c>
      <c r="AB212" s="62"/>
      <c r="AC212" s="62"/>
      <c r="AD212" s="62" t="b">
        <f t="shared" si="52"/>
        <v>1</v>
      </c>
      <c r="AE212" s="63">
        <f t="shared" si="48"/>
        <v>1936463.2144152459</v>
      </c>
      <c r="AF212" s="63">
        <f t="shared" si="53"/>
        <v>18854.530662114823</v>
      </c>
      <c r="AG212" s="63">
        <f t="shared" si="45"/>
        <v>12577.162408718734</v>
      </c>
      <c r="AH212" s="62">
        <f t="shared" si="54"/>
        <v>6277.3682533960891</v>
      </c>
      <c r="AI212" s="63">
        <f t="shared" si="46"/>
        <v>1923886.0520065271</v>
      </c>
      <c r="AJ212" s="2"/>
      <c r="AK212" s="2"/>
      <c r="AL212" s="2"/>
    </row>
    <row r="213" spans="22:38" hidden="1" x14ac:dyDescent="0.3">
      <c r="V213" s="62">
        <v>210</v>
      </c>
      <c r="W213" s="63">
        <f t="shared" si="49"/>
        <v>1942534.0906976149</v>
      </c>
      <c r="X213" s="63">
        <f t="shared" si="44"/>
        <v>14574</v>
      </c>
      <c r="Y213" s="63">
        <f t="shared" si="47"/>
        <v>11514.508807151256</v>
      </c>
      <c r="Z213" s="63">
        <f t="shared" si="51"/>
        <v>3059.4911928487436</v>
      </c>
      <c r="AA213" s="63">
        <f t="shared" si="50"/>
        <v>1931019.5818904636</v>
      </c>
      <c r="AB213" s="62"/>
      <c r="AC213" s="62"/>
      <c r="AD213" s="62" t="b">
        <f t="shared" si="52"/>
        <v>1</v>
      </c>
      <c r="AE213" s="63">
        <f t="shared" si="48"/>
        <v>1923886.0520065271</v>
      </c>
      <c r="AF213" s="63">
        <f t="shared" si="53"/>
        <v>18854.530662114823</v>
      </c>
      <c r="AG213" s="63">
        <f t="shared" si="45"/>
        <v>12617.933376860332</v>
      </c>
      <c r="AH213" s="62">
        <f t="shared" si="54"/>
        <v>6236.5972852544919</v>
      </c>
      <c r="AI213" s="63">
        <f t="shared" si="46"/>
        <v>1911268.1186296667</v>
      </c>
      <c r="AJ213" s="2"/>
      <c r="AK213" s="2"/>
      <c r="AL213" s="2"/>
    </row>
    <row r="214" spans="22:38" hidden="1" x14ac:dyDescent="0.3">
      <c r="V214" s="62">
        <v>211</v>
      </c>
      <c r="W214" s="63">
        <f t="shared" si="49"/>
        <v>1931019.5818904636</v>
      </c>
      <c r="X214" s="63">
        <f t="shared" si="44"/>
        <v>14574</v>
      </c>
      <c r="Y214" s="63">
        <f t="shared" si="47"/>
        <v>11532.64415852252</v>
      </c>
      <c r="Z214" s="63">
        <f t="shared" si="51"/>
        <v>3041.3558414774802</v>
      </c>
      <c r="AA214" s="63">
        <f t="shared" si="50"/>
        <v>1919486.937731941</v>
      </c>
      <c r="AB214" s="62"/>
      <c r="AC214" s="62"/>
      <c r="AD214" s="62" t="b">
        <f t="shared" si="52"/>
        <v>1</v>
      </c>
      <c r="AE214" s="63">
        <f t="shared" si="48"/>
        <v>1911268.1186296667</v>
      </c>
      <c r="AF214" s="63">
        <f t="shared" si="53"/>
        <v>18854.530662114823</v>
      </c>
      <c r="AG214" s="63">
        <f t="shared" si="45"/>
        <v>12658.83651089032</v>
      </c>
      <c r="AH214" s="62">
        <f t="shared" si="54"/>
        <v>6195.6941512245039</v>
      </c>
      <c r="AI214" s="63">
        <f t="shared" si="46"/>
        <v>1898609.2821187763</v>
      </c>
      <c r="AJ214" s="2"/>
      <c r="AK214" s="2"/>
      <c r="AL214" s="2"/>
    </row>
    <row r="215" spans="22:38" hidden="1" x14ac:dyDescent="0.3">
      <c r="V215" s="62">
        <v>212</v>
      </c>
      <c r="W215" s="63">
        <f t="shared" si="49"/>
        <v>1919486.937731941</v>
      </c>
      <c r="X215" s="63">
        <f t="shared" si="44"/>
        <v>14574</v>
      </c>
      <c r="Y215" s="63">
        <f t="shared" si="47"/>
        <v>11550.808073072192</v>
      </c>
      <c r="Z215" s="63">
        <f t="shared" si="51"/>
        <v>3023.1919269278073</v>
      </c>
      <c r="AA215" s="63">
        <f t="shared" si="50"/>
        <v>1907936.1296588688</v>
      </c>
      <c r="AB215" s="62"/>
      <c r="AC215" s="62"/>
      <c r="AD215" s="62" t="b">
        <f t="shared" si="52"/>
        <v>1</v>
      </c>
      <c r="AE215" s="63">
        <f t="shared" si="48"/>
        <v>1898609.2821187763</v>
      </c>
      <c r="AF215" s="63">
        <f t="shared" si="53"/>
        <v>18854.530662114823</v>
      </c>
      <c r="AG215" s="63">
        <f t="shared" si="45"/>
        <v>12699.872239246455</v>
      </c>
      <c r="AH215" s="62">
        <f t="shared" si="54"/>
        <v>6154.6584228683678</v>
      </c>
      <c r="AI215" s="63">
        <f t="shared" si="46"/>
        <v>1885909.4098795298</v>
      </c>
      <c r="AJ215" s="2"/>
      <c r="AK215" s="2"/>
      <c r="AL215" s="2"/>
    </row>
    <row r="216" spans="22:38" hidden="1" x14ac:dyDescent="0.3">
      <c r="V216" s="62">
        <v>213</v>
      </c>
      <c r="W216" s="63">
        <f t="shared" si="49"/>
        <v>1907936.1296588688</v>
      </c>
      <c r="X216" s="63">
        <f t="shared" si="44"/>
        <v>14574</v>
      </c>
      <c r="Y216" s="63">
        <f t="shared" si="47"/>
        <v>11569.000595787282</v>
      </c>
      <c r="Z216" s="63">
        <f t="shared" si="51"/>
        <v>3004.9994042127182</v>
      </c>
      <c r="AA216" s="63">
        <f t="shared" si="50"/>
        <v>1896367.1290630815</v>
      </c>
      <c r="AB216" s="62"/>
      <c r="AC216" s="62"/>
      <c r="AD216" s="62" t="b">
        <f t="shared" si="52"/>
        <v>1</v>
      </c>
      <c r="AE216" s="63">
        <f t="shared" si="48"/>
        <v>1885909.4098795298</v>
      </c>
      <c r="AF216" s="63">
        <f t="shared" si="53"/>
        <v>18854.530662114823</v>
      </c>
      <c r="AG216" s="63">
        <f t="shared" si="45"/>
        <v>12741.040991755348</v>
      </c>
      <c r="AH216" s="62">
        <f t="shared" si="54"/>
        <v>6113.4896703594759</v>
      </c>
      <c r="AI216" s="63">
        <f t="shared" si="46"/>
        <v>1873168.3688877744</v>
      </c>
      <c r="AJ216" s="2"/>
      <c r="AK216" s="2"/>
      <c r="AL216" s="2"/>
    </row>
    <row r="217" spans="22:38" hidden="1" x14ac:dyDescent="0.3">
      <c r="V217" s="62">
        <v>214</v>
      </c>
      <c r="W217" s="63">
        <f t="shared" si="49"/>
        <v>1896367.1290630815</v>
      </c>
      <c r="X217" s="63">
        <f t="shared" si="44"/>
        <v>14574</v>
      </c>
      <c r="Y217" s="63">
        <f t="shared" si="47"/>
        <v>11587.221771725646</v>
      </c>
      <c r="Z217" s="63">
        <f t="shared" si="51"/>
        <v>2986.7782282743533</v>
      </c>
      <c r="AA217" s="63">
        <f t="shared" si="50"/>
        <v>1884779.9072913558</v>
      </c>
      <c r="AB217" s="62"/>
      <c r="AC217" s="62"/>
      <c r="AD217" s="62" t="b">
        <f t="shared" si="52"/>
        <v>1</v>
      </c>
      <c r="AE217" s="63">
        <f t="shared" si="48"/>
        <v>1873168.3688877744</v>
      </c>
      <c r="AF217" s="63">
        <f t="shared" si="53"/>
        <v>18854.530662114823</v>
      </c>
      <c r="AG217" s="63">
        <f t="shared" si="45"/>
        <v>12782.343199636955</v>
      </c>
      <c r="AH217" s="62">
        <f t="shared" si="54"/>
        <v>6072.1874624778693</v>
      </c>
      <c r="AI217" s="63">
        <f t="shared" si="46"/>
        <v>1860386.0256881374</v>
      </c>
      <c r="AJ217" s="2"/>
      <c r="AK217" s="2"/>
      <c r="AL217" s="2"/>
    </row>
    <row r="218" spans="22:38" hidden="1" x14ac:dyDescent="0.3">
      <c r="V218" s="62">
        <v>215</v>
      </c>
      <c r="W218" s="63">
        <f t="shared" si="49"/>
        <v>1884779.9072913558</v>
      </c>
      <c r="X218" s="63">
        <f t="shared" si="44"/>
        <v>14574</v>
      </c>
      <c r="Y218" s="63">
        <f t="shared" si="47"/>
        <v>11605.471646016114</v>
      </c>
      <c r="Z218" s="63">
        <f t="shared" si="51"/>
        <v>2968.5283539838856</v>
      </c>
      <c r="AA218" s="63">
        <f t="shared" si="50"/>
        <v>1873174.4356453395</v>
      </c>
      <c r="AB218" s="62"/>
      <c r="AC218" s="62"/>
      <c r="AD218" s="62" t="b">
        <f t="shared" si="52"/>
        <v>1</v>
      </c>
      <c r="AE218" s="63">
        <f t="shared" si="48"/>
        <v>1860386.0256881374</v>
      </c>
      <c r="AF218" s="63">
        <f t="shared" si="53"/>
        <v>18854.530662114823</v>
      </c>
      <c r="AG218" s="63">
        <f t="shared" si="45"/>
        <v>12823.77929550911</v>
      </c>
      <c r="AH218" s="62">
        <f t="shared" si="54"/>
        <v>6030.751366605713</v>
      </c>
      <c r="AI218" s="63">
        <f t="shared" si="46"/>
        <v>1847562.2463926282</v>
      </c>
      <c r="AJ218" s="2"/>
      <c r="AK218" s="2"/>
      <c r="AL218" s="2"/>
    </row>
    <row r="219" spans="22:38" hidden="1" x14ac:dyDescent="0.3">
      <c r="V219" s="62">
        <v>216</v>
      </c>
      <c r="W219" s="63">
        <f t="shared" si="49"/>
        <v>1873174.4356453395</v>
      </c>
      <c r="X219" s="63">
        <f t="shared" si="44"/>
        <v>14574</v>
      </c>
      <c r="Y219" s="63">
        <f t="shared" si="47"/>
        <v>11623.75026385859</v>
      </c>
      <c r="Z219" s="63">
        <f t="shared" si="51"/>
        <v>2950.2497361414098</v>
      </c>
      <c r="AA219" s="63">
        <f t="shared" si="50"/>
        <v>1861550.685381481</v>
      </c>
      <c r="AB219" s="62"/>
      <c r="AC219" s="62"/>
      <c r="AD219" s="62" t="b">
        <f t="shared" si="52"/>
        <v>1</v>
      </c>
      <c r="AE219" s="63">
        <f t="shared" si="48"/>
        <v>1847562.2463926282</v>
      </c>
      <c r="AF219" s="63">
        <f t="shared" si="53"/>
        <v>18854.530662114823</v>
      </c>
      <c r="AG219" s="63">
        <f t="shared" si="45"/>
        <v>12865.349713392054</v>
      </c>
      <c r="AH219" s="62">
        <f t="shared" si="54"/>
        <v>5989.1809487227702</v>
      </c>
      <c r="AI219" s="63">
        <f t="shared" si="46"/>
        <v>1834696.8966792361</v>
      </c>
      <c r="AJ219" s="2"/>
      <c r="AK219" s="2"/>
      <c r="AL219" s="2"/>
    </row>
    <row r="220" spans="22:38" hidden="1" x14ac:dyDescent="0.3">
      <c r="V220" s="62">
        <v>217</v>
      </c>
      <c r="W220" s="63">
        <f t="shared" si="49"/>
        <v>1861550.685381481</v>
      </c>
      <c r="X220" s="63">
        <f t="shared" si="44"/>
        <v>14574</v>
      </c>
      <c r="Y220" s="63">
        <f t="shared" si="47"/>
        <v>11642.057670524167</v>
      </c>
      <c r="Z220" s="63">
        <f t="shared" si="51"/>
        <v>2931.9423294758326</v>
      </c>
      <c r="AA220" s="63">
        <f t="shared" si="50"/>
        <v>1849908.6277109568</v>
      </c>
      <c r="AB220" s="62"/>
      <c r="AC220" s="62"/>
      <c r="AD220" s="62" t="b">
        <f t="shared" si="52"/>
        <v>1</v>
      </c>
      <c r="AE220" s="63">
        <f t="shared" si="48"/>
        <v>1834696.8966792361</v>
      </c>
      <c r="AF220" s="63">
        <f t="shared" si="53"/>
        <v>18854.530662114823</v>
      </c>
      <c r="AG220" s="63">
        <f t="shared" si="45"/>
        <v>12907.054888712966</v>
      </c>
      <c r="AH220" s="62">
        <f t="shared" si="54"/>
        <v>5947.4757734018576</v>
      </c>
      <c r="AI220" s="63">
        <f t="shared" si="46"/>
        <v>1821789.8417905231</v>
      </c>
      <c r="AJ220" s="2"/>
      <c r="AK220" s="2"/>
      <c r="AL220" s="2"/>
    </row>
    <row r="221" spans="22:38" hidden="1" x14ac:dyDescent="0.3">
      <c r="V221" s="62">
        <v>218</v>
      </c>
      <c r="W221" s="63">
        <f t="shared" si="49"/>
        <v>1849908.6277109568</v>
      </c>
      <c r="X221" s="63">
        <f t="shared" si="44"/>
        <v>14574</v>
      </c>
      <c r="Y221" s="63">
        <f t="shared" si="47"/>
        <v>11660.393911355242</v>
      </c>
      <c r="Z221" s="63">
        <f t="shared" si="51"/>
        <v>2913.6060886447572</v>
      </c>
      <c r="AA221" s="63">
        <f t="shared" si="50"/>
        <v>1838248.2337996017</v>
      </c>
      <c r="AB221" s="62"/>
      <c r="AC221" s="62"/>
      <c r="AD221" s="62" t="b">
        <f t="shared" si="52"/>
        <v>1</v>
      </c>
      <c r="AE221" s="63">
        <f t="shared" si="48"/>
        <v>1821789.8417905231</v>
      </c>
      <c r="AF221" s="63">
        <f t="shared" si="53"/>
        <v>18854.530662114823</v>
      </c>
      <c r="AG221" s="63">
        <f t="shared" si="45"/>
        <v>12948.895258310542</v>
      </c>
      <c r="AH221" s="62">
        <f t="shared" si="54"/>
        <v>5905.63540380428</v>
      </c>
      <c r="AI221" s="63">
        <f t="shared" si="46"/>
        <v>1808840.9465322127</v>
      </c>
      <c r="AJ221" s="2"/>
      <c r="AK221" s="2"/>
      <c r="AL221" s="2"/>
    </row>
    <row r="222" spans="22:38" hidden="1" x14ac:dyDescent="0.3">
      <c r="V222" s="62">
        <v>219</v>
      </c>
      <c r="W222" s="63">
        <f t="shared" si="49"/>
        <v>1838248.2337996017</v>
      </c>
      <c r="X222" s="63">
        <f t="shared" si="44"/>
        <v>14574</v>
      </c>
      <c r="Y222" s="63">
        <f t="shared" si="47"/>
        <v>11678.759031765627</v>
      </c>
      <c r="Z222" s="63">
        <f t="shared" si="51"/>
        <v>2895.2409682343728</v>
      </c>
      <c r="AA222" s="63">
        <f t="shared" si="50"/>
        <v>1826569.474767836</v>
      </c>
      <c r="AB222" s="62"/>
      <c r="AC222" s="62"/>
      <c r="AD222" s="62" t="b">
        <f t="shared" si="52"/>
        <v>1</v>
      </c>
      <c r="AE222" s="63">
        <f t="shared" si="48"/>
        <v>1808840.9465322127</v>
      </c>
      <c r="AF222" s="63">
        <f t="shared" si="53"/>
        <v>18854.530662114823</v>
      </c>
      <c r="AG222" s="63">
        <f t="shared" si="45"/>
        <v>12990.871260439566</v>
      </c>
      <c r="AH222" s="62">
        <f t="shared" si="54"/>
        <v>5863.659401675257</v>
      </c>
      <c r="AI222" s="63">
        <f t="shared" si="46"/>
        <v>1795850.0752717732</v>
      </c>
      <c r="AJ222" s="2"/>
      <c r="AK222" s="2"/>
      <c r="AL222" s="2"/>
    </row>
    <row r="223" spans="22:38" hidden="1" x14ac:dyDescent="0.3">
      <c r="V223" s="62">
        <v>220</v>
      </c>
      <c r="W223" s="63">
        <f t="shared" si="49"/>
        <v>1826569.474767836</v>
      </c>
      <c r="X223" s="63">
        <f t="shared" si="44"/>
        <v>14574</v>
      </c>
      <c r="Y223" s="63">
        <f t="shared" si="47"/>
        <v>11697.153077240659</v>
      </c>
      <c r="Z223" s="63">
        <f t="shared" si="51"/>
        <v>2876.8469227593419</v>
      </c>
      <c r="AA223" s="63">
        <f t="shared" si="50"/>
        <v>1814872.3216905955</v>
      </c>
      <c r="AB223" s="62"/>
      <c r="AC223" s="62"/>
      <c r="AD223" s="62" t="b">
        <f t="shared" si="52"/>
        <v>1</v>
      </c>
      <c r="AE223" s="63">
        <f t="shared" si="48"/>
        <v>1795850.0752717732</v>
      </c>
      <c r="AF223" s="63">
        <f t="shared" si="53"/>
        <v>18854.530662114823</v>
      </c>
      <c r="AG223" s="63">
        <f t="shared" si="45"/>
        <v>13032.98333477549</v>
      </c>
      <c r="AH223" s="62">
        <f t="shared" si="54"/>
        <v>5821.5473273393318</v>
      </c>
      <c r="AI223" s="63">
        <f t="shared" si="46"/>
        <v>1782817.0919369976</v>
      </c>
      <c r="AJ223" s="2"/>
      <c r="AK223" s="2"/>
      <c r="AL223" s="2"/>
    </row>
    <row r="224" spans="22:38" hidden="1" x14ac:dyDescent="0.3">
      <c r="V224" s="62">
        <v>221</v>
      </c>
      <c r="W224" s="63">
        <f t="shared" si="49"/>
        <v>1814872.3216905955</v>
      </c>
      <c r="X224" s="63">
        <f t="shared" si="44"/>
        <v>14574</v>
      </c>
      <c r="Y224" s="63">
        <f t="shared" si="47"/>
        <v>11715.576093337311</v>
      </c>
      <c r="Z224" s="63">
        <f t="shared" si="51"/>
        <v>2858.4239066626883</v>
      </c>
      <c r="AA224" s="63">
        <f t="shared" si="50"/>
        <v>1803156.7455972582</v>
      </c>
      <c r="AB224" s="62"/>
      <c r="AC224" s="62"/>
      <c r="AD224" s="62" t="b">
        <f t="shared" si="52"/>
        <v>1</v>
      </c>
      <c r="AE224" s="63">
        <f t="shared" si="48"/>
        <v>1782817.0919369976</v>
      </c>
      <c r="AF224" s="63">
        <f t="shared" si="53"/>
        <v>18854.530662114823</v>
      </c>
      <c r="AG224" s="63">
        <f t="shared" si="45"/>
        <v>13075.231922419054</v>
      </c>
      <c r="AH224" s="62">
        <f t="shared" si="54"/>
        <v>5779.2987396957678</v>
      </c>
      <c r="AI224" s="63">
        <f t="shared" si="46"/>
        <v>1769741.8600145786</v>
      </c>
      <c r="AJ224" s="2"/>
      <c r="AK224" s="2"/>
      <c r="AL224" s="2"/>
    </row>
    <row r="225" spans="22:38" hidden="1" x14ac:dyDescent="0.3">
      <c r="V225" s="62">
        <v>222</v>
      </c>
      <c r="W225" s="63">
        <f t="shared" si="49"/>
        <v>1803156.7455972582</v>
      </c>
      <c r="X225" s="63">
        <f t="shared" si="44"/>
        <v>14574</v>
      </c>
      <c r="Y225" s="63">
        <f t="shared" si="47"/>
        <v>11734.028125684319</v>
      </c>
      <c r="Z225" s="63">
        <f t="shared" si="51"/>
        <v>2839.9718743156814</v>
      </c>
      <c r="AA225" s="63">
        <f t="shared" si="50"/>
        <v>1791422.717471574</v>
      </c>
      <c r="AB225" s="62"/>
      <c r="AC225" s="62"/>
      <c r="AD225" s="62" t="b">
        <f t="shared" si="52"/>
        <v>1</v>
      </c>
      <c r="AE225" s="63">
        <f t="shared" si="48"/>
        <v>1769741.8600145786</v>
      </c>
      <c r="AF225" s="63">
        <f t="shared" si="53"/>
        <v>18854.530662114823</v>
      </c>
      <c r="AG225" s="63">
        <f t="shared" si="45"/>
        <v>13117.617465900898</v>
      </c>
      <c r="AH225" s="62">
        <f t="shared" si="54"/>
        <v>5736.9131962139263</v>
      </c>
      <c r="AI225" s="63">
        <f t="shared" si="46"/>
        <v>1756624.2425486776</v>
      </c>
      <c r="AJ225" s="2"/>
      <c r="AK225" s="2"/>
      <c r="AL225" s="2"/>
    </row>
    <row r="226" spans="22:38" hidden="1" x14ac:dyDescent="0.3">
      <c r="V226" s="62">
        <v>223</v>
      </c>
      <c r="W226" s="63">
        <f t="shared" si="49"/>
        <v>1791422.717471574</v>
      </c>
      <c r="X226" s="63">
        <f t="shared" si="44"/>
        <v>14574</v>
      </c>
      <c r="Y226" s="63">
        <f t="shared" si="47"/>
        <v>11752.50921998227</v>
      </c>
      <c r="Z226" s="63">
        <f t="shared" si="51"/>
        <v>2821.4907800177293</v>
      </c>
      <c r="AA226" s="63">
        <f t="shared" si="50"/>
        <v>1779670.2082515918</v>
      </c>
      <c r="AB226" s="62"/>
      <c r="AC226" s="62"/>
      <c r="AD226" s="62" t="b">
        <f t="shared" si="52"/>
        <v>1</v>
      </c>
      <c r="AE226" s="63">
        <f t="shared" si="48"/>
        <v>1756624.2425486776</v>
      </c>
      <c r="AF226" s="63">
        <f t="shared" si="53"/>
        <v>18854.530662114823</v>
      </c>
      <c r="AG226" s="63">
        <f t="shared" si="45"/>
        <v>13160.140409186191</v>
      </c>
      <c r="AH226" s="62">
        <f t="shared" si="54"/>
        <v>5694.3902529286306</v>
      </c>
      <c r="AI226" s="63">
        <f t="shared" si="46"/>
        <v>1743464.1021394914</v>
      </c>
      <c r="AJ226" s="2"/>
      <c r="AK226" s="2"/>
      <c r="AL226" s="2"/>
    </row>
    <row r="227" spans="22:38" hidden="1" x14ac:dyDescent="0.3">
      <c r="V227" s="62">
        <v>224</v>
      </c>
      <c r="W227" s="63">
        <f t="shared" si="49"/>
        <v>1779670.2082515918</v>
      </c>
      <c r="X227" s="63">
        <f t="shared" si="44"/>
        <v>14574</v>
      </c>
      <c r="Y227" s="63">
        <f t="shared" si="47"/>
        <v>11771.019422003743</v>
      </c>
      <c r="Z227" s="63">
        <f t="shared" si="51"/>
        <v>2802.9805779962571</v>
      </c>
      <c r="AA227" s="63">
        <f t="shared" si="50"/>
        <v>1767899.188829588</v>
      </c>
      <c r="AB227" s="62"/>
      <c r="AC227" s="62"/>
      <c r="AD227" s="62" t="b">
        <f t="shared" si="52"/>
        <v>1</v>
      </c>
      <c r="AE227" s="63">
        <f t="shared" si="48"/>
        <v>1743464.1021394914</v>
      </c>
      <c r="AF227" s="63">
        <f t="shared" si="53"/>
        <v>18854.530662114823</v>
      </c>
      <c r="AG227" s="63">
        <f t="shared" si="45"/>
        <v>13202.801197679306</v>
      </c>
      <c r="AH227" s="62">
        <f t="shared" si="54"/>
        <v>5651.7294644355179</v>
      </c>
      <c r="AI227" s="63">
        <f t="shared" si="46"/>
        <v>1730261.3009418121</v>
      </c>
      <c r="AJ227" s="2"/>
      <c r="AK227" s="2"/>
      <c r="AL227" s="2"/>
    </row>
    <row r="228" spans="22:38" hidden="1" x14ac:dyDescent="0.3">
      <c r="V228" s="62">
        <v>225</v>
      </c>
      <c r="W228" s="63">
        <f t="shared" si="49"/>
        <v>1767899.188829588</v>
      </c>
      <c r="X228" s="63">
        <f t="shared" si="44"/>
        <v>14574</v>
      </c>
      <c r="Y228" s="63">
        <f t="shared" si="47"/>
        <v>11789.558777593398</v>
      </c>
      <c r="Z228" s="63">
        <f t="shared" si="51"/>
        <v>2784.4412224066014</v>
      </c>
      <c r="AA228" s="63">
        <f t="shared" si="50"/>
        <v>1756109.6300519947</v>
      </c>
      <c r="AB228" s="62"/>
      <c r="AC228" s="62"/>
      <c r="AD228" s="62" t="b">
        <f t="shared" si="52"/>
        <v>1</v>
      </c>
      <c r="AE228" s="63">
        <f t="shared" si="48"/>
        <v>1730261.3009418121</v>
      </c>
      <c r="AF228" s="63">
        <f t="shared" si="53"/>
        <v>18854.530662114823</v>
      </c>
      <c r="AG228" s="63">
        <f t="shared" si="45"/>
        <v>13245.600278228449</v>
      </c>
      <c r="AH228" s="62">
        <f t="shared" si="54"/>
        <v>5608.9303838863743</v>
      </c>
      <c r="AI228" s="63">
        <f t="shared" si="46"/>
        <v>1717015.7006635836</v>
      </c>
      <c r="AJ228" s="2"/>
      <c r="AK228" s="2"/>
      <c r="AL228" s="2"/>
    </row>
    <row r="229" spans="22:38" hidden="1" x14ac:dyDescent="0.3">
      <c r="V229" s="62">
        <v>226</v>
      </c>
      <c r="W229" s="63">
        <f t="shared" si="49"/>
        <v>1756109.6300519947</v>
      </c>
      <c r="X229" s="63">
        <f t="shared" si="44"/>
        <v>14574</v>
      </c>
      <c r="Y229" s="63">
        <f t="shared" si="47"/>
        <v>11808.127332668108</v>
      </c>
      <c r="Z229" s="63">
        <f t="shared" si="51"/>
        <v>2765.872667331892</v>
      </c>
      <c r="AA229" s="63">
        <f t="shared" si="50"/>
        <v>1744301.5027193266</v>
      </c>
      <c r="AB229" s="62"/>
      <c r="AC229" s="62"/>
      <c r="AD229" s="62" t="b">
        <f t="shared" si="52"/>
        <v>1</v>
      </c>
      <c r="AE229" s="63">
        <f t="shared" si="48"/>
        <v>1717015.7006635836</v>
      </c>
      <c r="AF229" s="63">
        <f t="shared" si="53"/>
        <v>18854.530662114823</v>
      </c>
      <c r="AG229" s="63">
        <f t="shared" si="45"/>
        <v>13288.538099130372</v>
      </c>
      <c r="AH229" s="62">
        <f t="shared" si="54"/>
        <v>5565.9925629844511</v>
      </c>
      <c r="AI229" s="63">
        <f t="shared" si="46"/>
        <v>1703727.1625644532</v>
      </c>
      <c r="AJ229" s="2"/>
      <c r="AK229" s="2"/>
      <c r="AL229" s="2"/>
    </row>
    <row r="230" spans="22:38" hidden="1" x14ac:dyDescent="0.3">
      <c r="V230" s="62">
        <v>227</v>
      </c>
      <c r="W230" s="63">
        <f t="shared" si="49"/>
        <v>1744301.5027193266</v>
      </c>
      <c r="X230" s="63">
        <f t="shared" si="44"/>
        <v>14574</v>
      </c>
      <c r="Y230" s="63">
        <f t="shared" si="47"/>
        <v>11826.72513321706</v>
      </c>
      <c r="Z230" s="63">
        <f t="shared" si="51"/>
        <v>2747.2748667829396</v>
      </c>
      <c r="AA230" s="63">
        <f t="shared" si="50"/>
        <v>1732474.7775861095</v>
      </c>
      <c r="AB230" s="62"/>
      <c r="AC230" s="62"/>
      <c r="AD230" s="62" t="b">
        <f t="shared" si="52"/>
        <v>1</v>
      </c>
      <c r="AE230" s="63">
        <f t="shared" si="48"/>
        <v>1703727.1625644532</v>
      </c>
      <c r="AF230" s="63">
        <f t="shared" si="53"/>
        <v>18854.530662114823</v>
      </c>
      <c r="AG230" s="63">
        <f t="shared" si="45"/>
        <v>13331.615110135052</v>
      </c>
      <c r="AH230" s="62">
        <f t="shared" si="54"/>
        <v>5522.9155519797705</v>
      </c>
      <c r="AI230" s="63">
        <f t="shared" si="46"/>
        <v>1690395.5474543183</v>
      </c>
      <c r="AJ230" s="2"/>
      <c r="AK230" s="2"/>
      <c r="AL230" s="2"/>
    </row>
    <row r="231" spans="22:38" hidden="1" x14ac:dyDescent="0.3">
      <c r="V231" s="62">
        <v>228</v>
      </c>
      <c r="W231" s="63">
        <f t="shared" si="49"/>
        <v>1732474.7775861095</v>
      </c>
      <c r="X231" s="63">
        <f t="shared" si="44"/>
        <v>14574</v>
      </c>
      <c r="Y231" s="63">
        <f t="shared" si="47"/>
        <v>11845.352225301878</v>
      </c>
      <c r="Z231" s="63">
        <f t="shared" si="51"/>
        <v>2728.6477746981222</v>
      </c>
      <c r="AA231" s="63">
        <f t="shared" si="50"/>
        <v>1720629.4253608077</v>
      </c>
      <c r="AB231" s="62"/>
      <c r="AC231" s="62"/>
      <c r="AD231" s="62" t="b">
        <f t="shared" si="52"/>
        <v>1</v>
      </c>
      <c r="AE231" s="63">
        <f t="shared" si="48"/>
        <v>1690395.5474543183</v>
      </c>
      <c r="AF231" s="63">
        <f t="shared" si="53"/>
        <v>18854.530662114823</v>
      </c>
      <c r="AG231" s="63">
        <f t="shared" si="45"/>
        <v>13374.831762450409</v>
      </c>
      <c r="AH231" s="62">
        <f t="shared" si="54"/>
        <v>5479.698899664415</v>
      </c>
      <c r="AI231" s="63">
        <f t="shared" si="46"/>
        <v>1677020.7156918678</v>
      </c>
      <c r="AJ231" s="2"/>
      <c r="AK231" s="2"/>
      <c r="AL231" s="2"/>
    </row>
    <row r="232" spans="22:38" hidden="1" x14ac:dyDescent="0.3">
      <c r="V232" s="62">
        <v>229</v>
      </c>
      <c r="W232" s="63">
        <f t="shared" si="49"/>
        <v>1720629.4253608077</v>
      </c>
      <c r="X232" s="63">
        <f t="shared" si="44"/>
        <v>14574</v>
      </c>
      <c r="Y232" s="63">
        <f t="shared" si="47"/>
        <v>11864.008655056728</v>
      </c>
      <c r="Z232" s="63">
        <f t="shared" si="51"/>
        <v>2709.991344943272</v>
      </c>
      <c r="AA232" s="63">
        <f t="shared" si="50"/>
        <v>1708765.4167057509</v>
      </c>
      <c r="AB232" s="62"/>
      <c r="AC232" s="62"/>
      <c r="AD232" s="62" t="b">
        <f t="shared" si="52"/>
        <v>1</v>
      </c>
      <c r="AE232" s="63">
        <f t="shared" si="48"/>
        <v>1677020.7156918678</v>
      </c>
      <c r="AF232" s="63">
        <f t="shared" si="53"/>
        <v>18854.530662114823</v>
      </c>
      <c r="AG232" s="63">
        <f t="shared" si="45"/>
        <v>13418.188508747018</v>
      </c>
      <c r="AH232" s="62">
        <f t="shared" si="54"/>
        <v>5436.3421533678056</v>
      </c>
      <c r="AI232" s="63">
        <f t="shared" si="46"/>
        <v>1663602.5271831208</v>
      </c>
      <c r="AJ232" s="2"/>
      <c r="AK232" s="2"/>
      <c r="AL232" s="2"/>
    </row>
    <row r="233" spans="22:38" hidden="1" x14ac:dyDescent="0.3">
      <c r="V233" s="62">
        <v>230</v>
      </c>
      <c r="W233" s="63">
        <f t="shared" si="49"/>
        <v>1708765.4167057509</v>
      </c>
      <c r="X233" s="63">
        <f t="shared" si="44"/>
        <v>14574</v>
      </c>
      <c r="Y233" s="63">
        <f t="shared" si="47"/>
        <v>11882.694468688442</v>
      </c>
      <c r="Z233" s="63">
        <f t="shared" si="51"/>
        <v>2691.3055313115578</v>
      </c>
      <c r="AA233" s="63">
        <f t="shared" si="50"/>
        <v>1696882.7222370624</v>
      </c>
      <c r="AB233" s="62"/>
      <c r="AC233" s="62"/>
      <c r="AD233" s="62" t="b">
        <f t="shared" si="52"/>
        <v>1</v>
      </c>
      <c r="AE233" s="63">
        <f t="shared" si="48"/>
        <v>1663602.5271831208</v>
      </c>
      <c r="AF233" s="63">
        <f t="shared" si="53"/>
        <v>18854.530662114823</v>
      </c>
      <c r="AG233" s="63">
        <f t="shared" si="45"/>
        <v>13461.685803162873</v>
      </c>
      <c r="AH233" s="62">
        <f t="shared" si="54"/>
        <v>5392.8448589519512</v>
      </c>
      <c r="AI233" s="63">
        <f t="shared" si="46"/>
        <v>1650140.841379958</v>
      </c>
      <c r="AJ233" s="2"/>
      <c r="AK233" s="2"/>
      <c r="AL233" s="2"/>
    </row>
    <row r="234" spans="22:38" hidden="1" x14ac:dyDescent="0.3">
      <c r="V234" s="62">
        <v>231</v>
      </c>
      <c r="W234" s="63">
        <f t="shared" si="49"/>
        <v>1696882.7222370624</v>
      </c>
      <c r="X234" s="63">
        <f t="shared" si="44"/>
        <v>14574</v>
      </c>
      <c r="Y234" s="63">
        <f t="shared" si="47"/>
        <v>11901.409712476627</v>
      </c>
      <c r="Z234" s="63">
        <f t="shared" si="51"/>
        <v>2672.5902875233733</v>
      </c>
      <c r="AA234" s="63">
        <f t="shared" si="50"/>
        <v>1684981.3125245858</v>
      </c>
      <c r="AB234" s="62"/>
      <c r="AC234" s="62"/>
      <c r="AD234" s="62" t="b">
        <f t="shared" si="52"/>
        <v>1</v>
      </c>
      <c r="AE234" s="63">
        <f t="shared" si="48"/>
        <v>1650140.841379958</v>
      </c>
      <c r="AF234" s="63">
        <f t="shared" si="53"/>
        <v>18854.530662114823</v>
      </c>
      <c r="AG234" s="63">
        <f t="shared" si="45"/>
        <v>13505.324101308124</v>
      </c>
      <c r="AH234" s="62">
        <f t="shared" si="54"/>
        <v>5349.2065608066978</v>
      </c>
      <c r="AI234" s="63">
        <f t="shared" si="46"/>
        <v>1636635.5172786498</v>
      </c>
      <c r="AJ234" s="2"/>
      <c r="AK234" s="2"/>
      <c r="AL234" s="2"/>
    </row>
    <row r="235" spans="22:38" hidden="1" x14ac:dyDescent="0.3">
      <c r="V235" s="62">
        <v>232</v>
      </c>
      <c r="W235" s="63">
        <f t="shared" si="49"/>
        <v>1684981.3125245858</v>
      </c>
      <c r="X235" s="63">
        <f t="shared" si="44"/>
        <v>14574</v>
      </c>
      <c r="Y235" s="63">
        <f t="shared" si="47"/>
        <v>11920.154432773777</v>
      </c>
      <c r="Z235" s="63">
        <f t="shared" si="51"/>
        <v>2653.8455672262226</v>
      </c>
      <c r="AA235" s="63">
        <f t="shared" si="50"/>
        <v>1673061.1580918119</v>
      </c>
      <c r="AB235" s="62"/>
      <c r="AC235" s="62"/>
      <c r="AD235" s="62" t="b">
        <f t="shared" si="52"/>
        <v>1</v>
      </c>
      <c r="AE235" s="63">
        <f t="shared" si="48"/>
        <v>1636635.5172786498</v>
      </c>
      <c r="AF235" s="63">
        <f t="shared" si="53"/>
        <v>18854.530662114823</v>
      </c>
      <c r="AG235" s="63">
        <f t="shared" si="45"/>
        <v>13549.103860269865</v>
      </c>
      <c r="AH235" s="62">
        <f t="shared" si="54"/>
        <v>5305.4268018449575</v>
      </c>
      <c r="AI235" s="63">
        <f t="shared" si="46"/>
        <v>1623086.4134183801</v>
      </c>
      <c r="AJ235" s="2"/>
      <c r="AK235" s="2"/>
      <c r="AL235" s="2"/>
    </row>
    <row r="236" spans="22:38" hidden="1" x14ac:dyDescent="0.3">
      <c r="V236" s="62">
        <v>233</v>
      </c>
      <c r="W236" s="63">
        <f t="shared" si="49"/>
        <v>1673061.1580918119</v>
      </c>
      <c r="X236" s="63">
        <f t="shared" si="44"/>
        <v>14574</v>
      </c>
      <c r="Y236" s="63">
        <f t="shared" si="47"/>
        <v>11938.928676005396</v>
      </c>
      <c r="Z236" s="63">
        <f t="shared" si="51"/>
        <v>2635.071323994604</v>
      </c>
      <c r="AA236" s="63">
        <f t="shared" si="50"/>
        <v>1661122.2294158065</v>
      </c>
      <c r="AB236" s="62"/>
      <c r="AC236" s="62"/>
      <c r="AD236" s="62" t="b">
        <f t="shared" si="52"/>
        <v>1</v>
      </c>
      <c r="AE236" s="63">
        <f t="shared" si="48"/>
        <v>1623086.4134183801</v>
      </c>
      <c r="AF236" s="63">
        <f t="shared" si="53"/>
        <v>18854.530662114823</v>
      </c>
      <c r="AG236" s="63">
        <f t="shared" si="45"/>
        <v>13593.025538616908</v>
      </c>
      <c r="AH236" s="62">
        <f t="shared" si="54"/>
        <v>5261.5051234979155</v>
      </c>
      <c r="AI236" s="63">
        <f t="shared" si="46"/>
        <v>1609493.3878797633</v>
      </c>
      <c r="AJ236" s="2"/>
      <c r="AK236" s="2"/>
      <c r="AL236" s="2"/>
    </row>
    <row r="237" spans="22:38" hidden="1" x14ac:dyDescent="0.3">
      <c r="V237" s="62">
        <v>234</v>
      </c>
      <c r="W237" s="63">
        <f t="shared" si="49"/>
        <v>1661122.2294158065</v>
      </c>
      <c r="X237" s="63">
        <f t="shared" si="44"/>
        <v>14574</v>
      </c>
      <c r="Y237" s="63">
        <f t="shared" si="47"/>
        <v>11957.732488670104</v>
      </c>
      <c r="Z237" s="63">
        <f t="shared" si="51"/>
        <v>2616.2675113298951</v>
      </c>
      <c r="AA237" s="63">
        <f t="shared" si="50"/>
        <v>1649164.4969271363</v>
      </c>
      <c r="AB237" s="62"/>
      <c r="AC237" s="62"/>
      <c r="AD237" s="62" t="b">
        <f t="shared" si="52"/>
        <v>1</v>
      </c>
      <c r="AE237" s="63">
        <f t="shared" si="48"/>
        <v>1609493.3878797633</v>
      </c>
      <c r="AF237" s="63">
        <f t="shared" si="53"/>
        <v>18854.530662114823</v>
      </c>
      <c r="AG237" s="63">
        <f t="shared" si="45"/>
        <v>13637.089596404589</v>
      </c>
      <c r="AH237" s="62">
        <f t="shared" si="54"/>
        <v>5217.4410657102335</v>
      </c>
      <c r="AI237" s="63">
        <f t="shared" si="46"/>
        <v>1595856.2982833586</v>
      </c>
      <c r="AJ237" s="2"/>
      <c r="AK237" s="2"/>
      <c r="AL237" s="2"/>
    </row>
    <row r="238" spans="22:38" hidden="1" x14ac:dyDescent="0.3">
      <c r="V238" s="62">
        <v>235</v>
      </c>
      <c r="W238" s="63">
        <f t="shared" si="49"/>
        <v>1649164.4969271363</v>
      </c>
      <c r="X238" s="63">
        <f t="shared" si="44"/>
        <v>14574</v>
      </c>
      <c r="Y238" s="63">
        <f t="shared" si="47"/>
        <v>11976.56591733976</v>
      </c>
      <c r="Z238" s="63">
        <f t="shared" si="51"/>
        <v>2597.4340826602397</v>
      </c>
      <c r="AA238" s="63">
        <f t="shared" si="50"/>
        <v>1637187.9310097964</v>
      </c>
      <c r="AB238" s="62"/>
      <c r="AC238" s="62"/>
      <c r="AD238" s="62" t="b">
        <f t="shared" si="52"/>
        <v>1</v>
      </c>
      <c r="AE238" s="63">
        <f t="shared" si="48"/>
        <v>1595856.2982833586</v>
      </c>
      <c r="AF238" s="63">
        <f t="shared" si="53"/>
        <v>18854.530662114823</v>
      </c>
      <c r="AG238" s="63">
        <f t="shared" si="45"/>
        <v>13681.296495179602</v>
      </c>
      <c r="AH238" s="62">
        <f t="shared" si="54"/>
        <v>5173.2341669352218</v>
      </c>
      <c r="AI238" s="63">
        <f t="shared" si="46"/>
        <v>1582175.0017881789</v>
      </c>
      <c r="AJ238" s="2"/>
      <c r="AK238" s="2"/>
      <c r="AL238" s="2"/>
    </row>
    <row r="239" spans="22:38" hidden="1" x14ac:dyDescent="0.3">
      <c r="V239" s="62">
        <v>236</v>
      </c>
      <c r="W239" s="63">
        <f t="shared" si="49"/>
        <v>1637187.9310097964</v>
      </c>
      <c r="X239" s="63">
        <f t="shared" si="44"/>
        <v>14574</v>
      </c>
      <c r="Y239" s="63">
        <f t="shared" si="47"/>
        <v>11995.42900865957</v>
      </c>
      <c r="Z239" s="63">
        <f t="shared" si="51"/>
        <v>2578.5709913404294</v>
      </c>
      <c r="AA239" s="63">
        <f t="shared" si="50"/>
        <v>1625192.5020011368</v>
      </c>
      <c r="AB239" s="62"/>
      <c r="AC239" s="62"/>
      <c r="AD239" s="62" t="b">
        <f t="shared" si="52"/>
        <v>1</v>
      </c>
      <c r="AE239" s="63">
        <f t="shared" si="48"/>
        <v>1582175.0017881789</v>
      </c>
      <c r="AF239" s="63">
        <f t="shared" si="53"/>
        <v>18854.530662114823</v>
      </c>
      <c r="AG239" s="63">
        <f t="shared" si="45"/>
        <v>13725.646697984808</v>
      </c>
      <c r="AH239" s="62">
        <f t="shared" si="54"/>
        <v>5128.8839641300137</v>
      </c>
      <c r="AI239" s="63">
        <f t="shared" si="46"/>
        <v>1568449.3550901941</v>
      </c>
      <c r="AJ239" s="2"/>
      <c r="AK239" s="2"/>
      <c r="AL239" s="2"/>
    </row>
    <row r="240" spans="22:38" hidden="1" x14ac:dyDescent="0.3">
      <c r="V240" s="62">
        <v>237</v>
      </c>
      <c r="W240" s="63">
        <f t="shared" si="49"/>
        <v>1625192.5020011368</v>
      </c>
      <c r="X240" s="63">
        <f t="shared" si="44"/>
        <v>14574</v>
      </c>
      <c r="Y240" s="63">
        <f t="shared" si="47"/>
        <v>12014.32180934821</v>
      </c>
      <c r="Z240" s="63">
        <f t="shared" si="51"/>
        <v>2559.6781906517904</v>
      </c>
      <c r="AA240" s="63">
        <f t="shared" si="50"/>
        <v>1613178.1801917886</v>
      </c>
      <c r="AB240" s="62"/>
      <c r="AC240" s="62"/>
      <c r="AD240" s="62" t="b">
        <f t="shared" si="52"/>
        <v>1</v>
      </c>
      <c r="AE240" s="63">
        <f t="shared" si="48"/>
        <v>1568449.3550901941</v>
      </c>
      <c r="AF240" s="63">
        <f t="shared" si="53"/>
        <v>18854.530662114823</v>
      </c>
      <c r="AG240" s="63">
        <f t="shared" si="45"/>
        <v>13770.140669364111</v>
      </c>
      <c r="AH240" s="62">
        <f t="shared" si="54"/>
        <v>5084.3899927507127</v>
      </c>
      <c r="AI240" s="63">
        <f t="shared" si="46"/>
        <v>1554679.2144208301</v>
      </c>
      <c r="AJ240" s="2"/>
      <c r="AK240" s="2"/>
      <c r="AL240" s="2"/>
    </row>
    <row r="241" spans="22:38" hidden="1" x14ac:dyDescent="0.3">
      <c r="V241" s="62">
        <v>238</v>
      </c>
      <c r="W241" s="63">
        <f t="shared" si="49"/>
        <v>1613178.1801917886</v>
      </c>
      <c r="X241" s="63">
        <f t="shared" si="44"/>
        <v>14574</v>
      </c>
      <c r="Y241" s="63">
        <f t="shared" si="47"/>
        <v>12033.244366197932</v>
      </c>
      <c r="Z241" s="63">
        <f t="shared" si="51"/>
        <v>2540.7556338020672</v>
      </c>
      <c r="AA241" s="63">
        <f t="shared" si="50"/>
        <v>1601144.9358255907</v>
      </c>
      <c r="AB241" s="62"/>
      <c r="AC241" s="62"/>
      <c r="AD241" s="62" t="b">
        <f t="shared" si="52"/>
        <v>1</v>
      </c>
      <c r="AE241" s="63">
        <f t="shared" si="48"/>
        <v>1554679.2144208301</v>
      </c>
      <c r="AF241" s="63">
        <f t="shared" si="53"/>
        <v>18854.530662114823</v>
      </c>
      <c r="AG241" s="63">
        <f t="shared" si="45"/>
        <v>13814.778875367298</v>
      </c>
      <c r="AH241" s="62">
        <f t="shared" si="54"/>
        <v>5039.7517867475244</v>
      </c>
      <c r="AI241" s="63">
        <f t="shared" si="46"/>
        <v>1540864.4355454629</v>
      </c>
      <c r="AJ241" s="2"/>
      <c r="AK241" s="2"/>
      <c r="AL241" s="2"/>
    </row>
    <row r="242" spans="22:38" hidden="1" x14ac:dyDescent="0.3">
      <c r="V242" s="62">
        <v>239</v>
      </c>
      <c r="W242" s="63">
        <f t="shared" si="49"/>
        <v>1601144.9358255907</v>
      </c>
      <c r="X242" s="63">
        <f t="shared" si="44"/>
        <v>14574</v>
      </c>
      <c r="Y242" s="63">
        <f t="shared" si="47"/>
        <v>12052.196726074695</v>
      </c>
      <c r="Z242" s="63">
        <f t="shared" si="51"/>
        <v>2521.8032739253053</v>
      </c>
      <c r="AA242" s="63">
        <f t="shared" si="50"/>
        <v>1589092.7390995161</v>
      </c>
      <c r="AB242" s="62"/>
      <c r="AC242" s="62"/>
      <c r="AD242" s="62" t="b">
        <f t="shared" si="52"/>
        <v>1</v>
      </c>
      <c r="AE242" s="63">
        <f t="shared" si="48"/>
        <v>1540864.4355454629</v>
      </c>
      <c r="AF242" s="63">
        <f t="shared" si="53"/>
        <v>18854.530662114823</v>
      </c>
      <c r="AG242" s="63">
        <f t="shared" si="45"/>
        <v>13859.561783554946</v>
      </c>
      <c r="AH242" s="62">
        <f t="shared" si="54"/>
        <v>4994.9688785598764</v>
      </c>
      <c r="AI242" s="63">
        <f t="shared" si="46"/>
        <v>1527004.8737619079</v>
      </c>
      <c r="AJ242" s="2"/>
      <c r="AK242" s="2"/>
      <c r="AL242" s="2"/>
    </row>
    <row r="243" spans="22:38" hidden="1" x14ac:dyDescent="0.3">
      <c r="V243" s="62">
        <v>240</v>
      </c>
      <c r="W243" s="63">
        <f t="shared" si="49"/>
        <v>1589092.7390995161</v>
      </c>
      <c r="X243" s="63">
        <f t="shared" si="44"/>
        <v>14574</v>
      </c>
      <c r="Y243" s="63">
        <f t="shared" si="47"/>
        <v>12071.178935918262</v>
      </c>
      <c r="Z243" s="63">
        <f t="shared" si="51"/>
        <v>2502.8210640817379</v>
      </c>
      <c r="AA243" s="63">
        <f t="shared" si="50"/>
        <v>1577021.5601635978</v>
      </c>
      <c r="AB243" s="62"/>
      <c r="AC243" s="62"/>
      <c r="AD243" s="62" t="b">
        <f t="shared" si="52"/>
        <v>1</v>
      </c>
      <c r="AE243" s="63">
        <f t="shared" si="48"/>
        <v>1527004.8737619079</v>
      </c>
      <c r="AF243" s="63">
        <f t="shared" si="53"/>
        <v>18854.530662114823</v>
      </c>
      <c r="AG243" s="63">
        <f t="shared" si="45"/>
        <v>13904.489863003304</v>
      </c>
      <c r="AH243" s="62">
        <f t="shared" si="54"/>
        <v>4950.0407991115189</v>
      </c>
      <c r="AI243" s="63">
        <f t="shared" si="46"/>
        <v>1513100.3838989045</v>
      </c>
      <c r="AJ243" s="2"/>
      <c r="AK243" s="2"/>
      <c r="AL243" s="2"/>
    </row>
    <row r="244" spans="22:38" hidden="1" x14ac:dyDescent="0.3">
      <c r="V244" s="62">
        <v>241</v>
      </c>
      <c r="W244" s="63">
        <f t="shared" si="49"/>
        <v>1577021.5601635978</v>
      </c>
      <c r="X244" s="63">
        <f t="shared" si="44"/>
        <v>14574</v>
      </c>
      <c r="Y244" s="63">
        <f t="shared" si="47"/>
        <v>12090.191042742334</v>
      </c>
      <c r="Z244" s="63">
        <f t="shared" si="51"/>
        <v>2483.8089572576669</v>
      </c>
      <c r="AA244" s="63">
        <f t="shared" si="50"/>
        <v>1564931.3691208556</v>
      </c>
      <c r="AB244" s="62"/>
      <c r="AC244" s="62"/>
      <c r="AD244" s="62" t="b">
        <f t="shared" si="52"/>
        <v>1</v>
      </c>
      <c r="AE244" s="63">
        <f t="shared" si="48"/>
        <v>1513100.3838989045</v>
      </c>
      <c r="AF244" s="63">
        <f t="shared" si="53"/>
        <v>18854.530662114823</v>
      </c>
      <c r="AG244" s="63">
        <f t="shared" si="45"/>
        <v>13949.563584309206</v>
      </c>
      <c r="AH244" s="62">
        <f t="shared" si="54"/>
        <v>4904.9670778056161</v>
      </c>
      <c r="AI244" s="63">
        <f t="shared" si="46"/>
        <v>1499150.8203145952</v>
      </c>
      <c r="AJ244" s="2"/>
      <c r="AK244" s="2"/>
      <c r="AL244" s="2"/>
    </row>
    <row r="245" spans="22:38" hidden="1" x14ac:dyDescent="0.3">
      <c r="V245" s="62">
        <v>242</v>
      </c>
      <c r="W245" s="63">
        <f t="shared" si="49"/>
        <v>1564931.3691208556</v>
      </c>
      <c r="X245" s="63">
        <f t="shared" si="44"/>
        <v>14574</v>
      </c>
      <c r="Y245" s="63">
        <f t="shared" si="47"/>
        <v>12109.233093634652</v>
      </c>
      <c r="Z245" s="63">
        <f t="shared" si="51"/>
        <v>2464.7669063653475</v>
      </c>
      <c r="AA245" s="63">
        <f t="shared" si="50"/>
        <v>1552822.1360272209</v>
      </c>
      <c r="AB245" s="62"/>
      <c r="AC245" s="62"/>
      <c r="AD245" s="62" t="b">
        <f t="shared" si="52"/>
        <v>1</v>
      </c>
      <c r="AE245" s="63">
        <f t="shared" si="48"/>
        <v>1499150.8203145952</v>
      </c>
      <c r="AF245" s="63">
        <f t="shared" si="53"/>
        <v>18854.530662114823</v>
      </c>
      <c r="AG245" s="63">
        <f t="shared" si="45"/>
        <v>13994.783419595009</v>
      </c>
      <c r="AH245" s="62">
        <f t="shared" si="54"/>
        <v>4859.747242519813</v>
      </c>
      <c r="AI245" s="63">
        <f t="shared" si="46"/>
        <v>1485156.0368950001</v>
      </c>
      <c r="AJ245" s="2"/>
      <c r="AK245" s="2"/>
      <c r="AL245" s="2"/>
    </row>
    <row r="246" spans="22:38" hidden="1" x14ac:dyDescent="0.3">
      <c r="V246" s="62">
        <v>243</v>
      </c>
      <c r="W246" s="63">
        <f t="shared" si="49"/>
        <v>1552822.1360272209</v>
      </c>
      <c r="X246" s="63">
        <f t="shared" si="44"/>
        <v>14574</v>
      </c>
      <c r="Y246" s="63">
        <f t="shared" si="47"/>
        <v>12128.305135757128</v>
      </c>
      <c r="Z246" s="63">
        <f t="shared" si="51"/>
        <v>2445.6948642428729</v>
      </c>
      <c r="AA246" s="63">
        <f t="shared" si="50"/>
        <v>1540693.8308914637</v>
      </c>
      <c r="AB246" s="62"/>
      <c r="AC246" s="62"/>
      <c r="AD246" s="62" t="b">
        <f t="shared" si="52"/>
        <v>1</v>
      </c>
      <c r="AE246" s="63">
        <f t="shared" si="48"/>
        <v>1485156.0368950001</v>
      </c>
      <c r="AF246" s="63">
        <f t="shared" si="53"/>
        <v>18854.530662114823</v>
      </c>
      <c r="AG246" s="63">
        <f t="shared" si="45"/>
        <v>14040.149842513531</v>
      </c>
      <c r="AH246" s="62">
        <f t="shared" si="54"/>
        <v>4814.3808196012924</v>
      </c>
      <c r="AI246" s="63">
        <f t="shared" si="46"/>
        <v>1471115.8870524867</v>
      </c>
      <c r="AJ246" s="2"/>
      <c r="AK246" s="2"/>
      <c r="AL246" s="2"/>
    </row>
    <row r="247" spans="22:38" hidden="1" x14ac:dyDescent="0.3">
      <c r="V247" s="62">
        <v>244</v>
      </c>
      <c r="W247" s="63">
        <f t="shared" si="49"/>
        <v>1540693.8308914637</v>
      </c>
      <c r="X247" s="63">
        <f t="shared" si="44"/>
        <v>14574</v>
      </c>
      <c r="Y247" s="63">
        <f t="shared" si="47"/>
        <v>12147.407216345944</v>
      </c>
      <c r="Z247" s="63">
        <f t="shared" si="51"/>
        <v>2426.5927836540554</v>
      </c>
      <c r="AA247" s="63">
        <f t="shared" si="50"/>
        <v>1528546.4236751178</v>
      </c>
      <c r="AB247" s="62"/>
      <c r="AC247" s="62"/>
      <c r="AD247" s="62" t="b">
        <f t="shared" si="52"/>
        <v>1</v>
      </c>
      <c r="AE247" s="63">
        <f t="shared" si="48"/>
        <v>1471115.8870524867</v>
      </c>
      <c r="AF247" s="63">
        <f t="shared" si="53"/>
        <v>18854.530662114823</v>
      </c>
      <c r="AG247" s="63">
        <f t="shared" si="45"/>
        <v>14085.663328253013</v>
      </c>
      <c r="AH247" s="62">
        <f t="shared" si="54"/>
        <v>4768.8673338618109</v>
      </c>
      <c r="AI247" s="63">
        <f t="shared" si="46"/>
        <v>1457030.2237242337</v>
      </c>
      <c r="AJ247" s="2"/>
      <c r="AK247" s="2"/>
      <c r="AL247" s="2"/>
    </row>
    <row r="248" spans="22:38" hidden="1" x14ac:dyDescent="0.3">
      <c r="V248" s="62">
        <v>245</v>
      </c>
      <c r="W248" s="63">
        <f t="shared" si="49"/>
        <v>1528546.4236751178</v>
      </c>
      <c r="X248" s="63">
        <f t="shared" si="44"/>
        <v>14574</v>
      </c>
      <c r="Y248" s="63">
        <f t="shared" si="47"/>
        <v>12166.53938271169</v>
      </c>
      <c r="Z248" s="63">
        <f t="shared" si="51"/>
        <v>2407.4606172883105</v>
      </c>
      <c r="AA248" s="63">
        <f t="shared" si="50"/>
        <v>1516379.884292406</v>
      </c>
      <c r="AB248" s="62"/>
      <c r="AC248" s="62"/>
      <c r="AD248" s="62" t="b">
        <f t="shared" si="52"/>
        <v>1</v>
      </c>
      <c r="AE248" s="63">
        <f t="shared" si="48"/>
        <v>1457030.2237242337</v>
      </c>
      <c r="AF248" s="63">
        <f t="shared" si="53"/>
        <v>18854.530662114823</v>
      </c>
      <c r="AG248" s="63">
        <f t="shared" si="45"/>
        <v>14131.324353542099</v>
      </c>
      <c r="AH248" s="62">
        <f t="shared" si="54"/>
        <v>4723.206308572725</v>
      </c>
      <c r="AI248" s="63">
        <f t="shared" si="46"/>
        <v>1442898.8993706915</v>
      </c>
      <c r="AJ248" s="2"/>
      <c r="AK248" s="2"/>
      <c r="AL248" s="2"/>
    </row>
    <row r="249" spans="22:38" hidden="1" x14ac:dyDescent="0.3">
      <c r="V249" s="62">
        <v>246</v>
      </c>
      <c r="W249" s="63">
        <f t="shared" si="49"/>
        <v>1516379.884292406</v>
      </c>
      <c r="X249" s="63">
        <f t="shared" si="44"/>
        <v>14574</v>
      </c>
      <c r="Y249" s="63">
        <f t="shared" si="47"/>
        <v>12185.70168223946</v>
      </c>
      <c r="Z249" s="63">
        <f t="shared" si="51"/>
        <v>2388.2983177605397</v>
      </c>
      <c r="AA249" s="63">
        <f t="shared" si="50"/>
        <v>1504194.1826101665</v>
      </c>
      <c r="AB249" s="62"/>
      <c r="AC249" s="62"/>
      <c r="AD249" s="62" t="b">
        <f t="shared" si="52"/>
        <v>1</v>
      </c>
      <c r="AE249" s="63">
        <f t="shared" si="48"/>
        <v>1442898.8993706915</v>
      </c>
      <c r="AF249" s="63">
        <f t="shared" si="53"/>
        <v>18854.530662114823</v>
      </c>
      <c r="AG249" s="63">
        <f t="shared" si="45"/>
        <v>14177.13339665483</v>
      </c>
      <c r="AH249" s="62">
        <f t="shared" si="54"/>
        <v>4677.397265459992</v>
      </c>
      <c r="AI249" s="63">
        <f t="shared" si="46"/>
        <v>1428721.7659740367</v>
      </c>
      <c r="AJ249" s="2"/>
      <c r="AK249" s="2"/>
      <c r="AL249" s="2"/>
    </row>
    <row r="250" spans="22:38" hidden="1" x14ac:dyDescent="0.3">
      <c r="V250" s="62">
        <v>247</v>
      </c>
      <c r="W250" s="63">
        <f t="shared" si="49"/>
        <v>1504194.1826101665</v>
      </c>
      <c r="X250" s="63">
        <f t="shared" si="44"/>
        <v>14574</v>
      </c>
      <c r="Y250" s="63">
        <f t="shared" si="47"/>
        <v>12204.894162388988</v>
      </c>
      <c r="Z250" s="63">
        <f t="shared" si="51"/>
        <v>2369.1058376110122</v>
      </c>
      <c r="AA250" s="63">
        <f t="shared" si="50"/>
        <v>1491989.2884477775</v>
      </c>
      <c r="AB250" s="62"/>
      <c r="AC250" s="62"/>
      <c r="AD250" s="62" t="b">
        <f t="shared" si="52"/>
        <v>1</v>
      </c>
      <c r="AE250" s="63">
        <f t="shared" si="48"/>
        <v>1428721.7659740367</v>
      </c>
      <c r="AF250" s="63">
        <f t="shared" si="53"/>
        <v>18854.530662114823</v>
      </c>
      <c r="AG250" s="63">
        <f t="shared" si="45"/>
        <v>14223.090937415654</v>
      </c>
      <c r="AH250" s="62">
        <f t="shared" si="54"/>
        <v>4631.4397246991693</v>
      </c>
      <c r="AI250" s="63">
        <f t="shared" si="46"/>
        <v>1414498.675036621</v>
      </c>
      <c r="AJ250" s="2"/>
      <c r="AK250" s="2"/>
      <c r="AL250" s="2"/>
    </row>
    <row r="251" spans="22:38" hidden="1" x14ac:dyDescent="0.3">
      <c r="V251" s="62">
        <v>248</v>
      </c>
      <c r="W251" s="63">
        <f t="shared" si="49"/>
        <v>1491989.2884477775</v>
      </c>
      <c r="X251" s="63">
        <f t="shared" si="44"/>
        <v>14574</v>
      </c>
      <c r="Y251" s="63">
        <f t="shared" si="47"/>
        <v>12224.11687069475</v>
      </c>
      <c r="Z251" s="63">
        <f t="shared" si="51"/>
        <v>2349.8831293052494</v>
      </c>
      <c r="AA251" s="63">
        <f t="shared" si="50"/>
        <v>1479765.1715770827</v>
      </c>
      <c r="AB251" s="62"/>
      <c r="AC251" s="62"/>
      <c r="AD251" s="62" t="b">
        <f t="shared" si="52"/>
        <v>1</v>
      </c>
      <c r="AE251" s="63">
        <f t="shared" si="48"/>
        <v>1414498.675036621</v>
      </c>
      <c r="AF251" s="63">
        <f t="shared" si="53"/>
        <v>18854.530662114823</v>
      </c>
      <c r="AG251" s="63">
        <f t="shared" si="45"/>
        <v>14269.197457204442</v>
      </c>
      <c r="AH251" s="62">
        <f t="shared" si="54"/>
        <v>4585.3332049103801</v>
      </c>
      <c r="AI251" s="63">
        <f t="shared" si="46"/>
        <v>1400229.4775794167</v>
      </c>
      <c r="AJ251" s="2"/>
      <c r="AK251" s="2"/>
      <c r="AL251" s="2"/>
    </row>
    <row r="252" spans="22:38" hidden="1" x14ac:dyDescent="0.3">
      <c r="V252" s="62">
        <v>249</v>
      </c>
      <c r="W252" s="63">
        <f t="shared" si="49"/>
        <v>1479765.1715770827</v>
      </c>
      <c r="X252" s="63">
        <f t="shared" si="44"/>
        <v>14574</v>
      </c>
      <c r="Y252" s="63">
        <f t="shared" si="47"/>
        <v>12243.369854766095</v>
      </c>
      <c r="Z252" s="63">
        <f t="shared" si="51"/>
        <v>2330.6301452339053</v>
      </c>
      <c r="AA252" s="63">
        <f t="shared" si="50"/>
        <v>1467521.8017223165</v>
      </c>
      <c r="AB252" s="62"/>
      <c r="AC252" s="62"/>
      <c r="AD252" s="62" t="b">
        <f t="shared" si="52"/>
        <v>1</v>
      </c>
      <c r="AE252" s="63">
        <f t="shared" si="48"/>
        <v>1400229.4775794167</v>
      </c>
      <c r="AF252" s="63">
        <f t="shared" si="53"/>
        <v>18854.530662114823</v>
      </c>
      <c r="AG252" s="63">
        <f t="shared" si="45"/>
        <v>14315.453438961547</v>
      </c>
      <c r="AH252" s="62">
        <f t="shared" si="54"/>
        <v>4539.0772231532765</v>
      </c>
      <c r="AI252" s="63">
        <f t="shared" si="46"/>
        <v>1385914.0241404551</v>
      </c>
      <c r="AJ252" s="2"/>
      <c r="AK252" s="2"/>
      <c r="AL252" s="2"/>
    </row>
    <row r="253" spans="22:38" hidden="1" x14ac:dyDescent="0.3">
      <c r="V253" s="62">
        <v>250</v>
      </c>
      <c r="W253" s="63">
        <f t="shared" si="49"/>
        <v>1467521.8017223165</v>
      </c>
      <c r="X253" s="63">
        <f t="shared" si="44"/>
        <v>14574</v>
      </c>
      <c r="Y253" s="63">
        <f t="shared" si="47"/>
        <v>12262.653162287352</v>
      </c>
      <c r="Z253" s="63">
        <f t="shared" si="51"/>
        <v>2311.3468377126487</v>
      </c>
      <c r="AA253" s="63">
        <f t="shared" si="50"/>
        <v>1455259.1485600292</v>
      </c>
      <c r="AB253" s="62"/>
      <c r="AC253" s="62"/>
      <c r="AD253" s="62" t="b">
        <f t="shared" si="52"/>
        <v>1</v>
      </c>
      <c r="AE253" s="63">
        <f t="shared" si="48"/>
        <v>1385914.0241404551</v>
      </c>
      <c r="AF253" s="63">
        <f t="shared" si="53"/>
        <v>18854.530662114823</v>
      </c>
      <c r="AG253" s="63">
        <f t="shared" si="45"/>
        <v>14361.859367192847</v>
      </c>
      <c r="AH253" s="62">
        <f t="shared" si="54"/>
        <v>4492.6712949219755</v>
      </c>
      <c r="AI253" s="63">
        <f t="shared" si="46"/>
        <v>1371552.1647732621</v>
      </c>
      <c r="AJ253" s="2"/>
      <c r="AK253" s="2"/>
      <c r="AL253" s="2"/>
    </row>
    <row r="254" spans="22:38" hidden="1" x14ac:dyDescent="0.3">
      <c r="V254" s="62">
        <v>251</v>
      </c>
      <c r="W254" s="63">
        <f t="shared" si="49"/>
        <v>1455259.1485600292</v>
      </c>
      <c r="X254" s="63">
        <f t="shared" si="44"/>
        <v>14574</v>
      </c>
      <c r="Y254" s="63">
        <f t="shared" si="47"/>
        <v>12281.966841017955</v>
      </c>
      <c r="Z254" s="63">
        <f t="shared" si="51"/>
        <v>2292.0331589820462</v>
      </c>
      <c r="AA254" s="63">
        <f t="shared" si="50"/>
        <v>1442977.1817190112</v>
      </c>
      <c r="AB254" s="62"/>
      <c r="AC254" s="62"/>
      <c r="AD254" s="62" t="b">
        <f t="shared" si="52"/>
        <v>1</v>
      </c>
      <c r="AE254" s="63">
        <f t="shared" si="48"/>
        <v>1371552.1647732621</v>
      </c>
      <c r="AF254" s="63">
        <f t="shared" si="53"/>
        <v>18854.530662114823</v>
      </c>
      <c r="AG254" s="63">
        <f t="shared" si="45"/>
        <v>14408.415727974832</v>
      </c>
      <c r="AH254" s="62">
        <f t="shared" si="54"/>
        <v>4446.1149341399914</v>
      </c>
      <c r="AI254" s="63">
        <f t="shared" si="46"/>
        <v>1357143.7490452873</v>
      </c>
      <c r="AJ254" s="2"/>
      <c r="AK254" s="2"/>
      <c r="AL254" s="2"/>
    </row>
    <row r="255" spans="22:38" hidden="1" x14ac:dyDescent="0.3">
      <c r="V255" s="62">
        <v>252</v>
      </c>
      <c r="W255" s="63">
        <f t="shared" si="49"/>
        <v>1442977.1817190112</v>
      </c>
      <c r="X255" s="63">
        <f t="shared" si="44"/>
        <v>14574</v>
      </c>
      <c r="Y255" s="63">
        <f t="shared" si="47"/>
        <v>12301.310938792558</v>
      </c>
      <c r="Z255" s="63">
        <f t="shared" si="51"/>
        <v>2272.6890612074426</v>
      </c>
      <c r="AA255" s="63">
        <f t="shared" si="50"/>
        <v>1430675.8707802186</v>
      </c>
      <c r="AB255" s="62"/>
      <c r="AC255" s="62"/>
      <c r="AD255" s="62" t="b">
        <f t="shared" si="52"/>
        <v>1</v>
      </c>
      <c r="AE255" s="63">
        <f t="shared" si="48"/>
        <v>1357143.7490452873</v>
      </c>
      <c r="AF255" s="63">
        <f t="shared" si="53"/>
        <v>18854.530662114823</v>
      </c>
      <c r="AG255" s="63">
        <f t="shared" si="45"/>
        <v>14455.123008959683</v>
      </c>
      <c r="AH255" s="62">
        <f t="shared" si="54"/>
        <v>4399.40765315514</v>
      </c>
      <c r="AI255" s="63">
        <f t="shared" si="46"/>
        <v>1342688.6260363276</v>
      </c>
      <c r="AJ255" s="2"/>
      <c r="AK255" s="2"/>
      <c r="AL255" s="2"/>
    </row>
    <row r="256" spans="22:38" hidden="1" x14ac:dyDescent="0.3">
      <c r="V256" s="62">
        <v>253</v>
      </c>
      <c r="W256" s="63">
        <f t="shared" si="49"/>
        <v>1430675.8707802186</v>
      </c>
      <c r="X256" s="63">
        <f t="shared" si="44"/>
        <v>14574</v>
      </c>
      <c r="Y256" s="63">
        <f t="shared" si="47"/>
        <v>12320.685503521156</v>
      </c>
      <c r="Z256" s="63">
        <f t="shared" si="51"/>
        <v>2253.3144964788444</v>
      </c>
      <c r="AA256" s="63">
        <f t="shared" si="50"/>
        <v>1418355.1852766974</v>
      </c>
      <c r="AB256" s="62"/>
      <c r="AC256" s="62"/>
      <c r="AD256" s="62" t="b">
        <f t="shared" si="52"/>
        <v>1</v>
      </c>
      <c r="AE256" s="63">
        <f t="shared" si="48"/>
        <v>1342688.6260363276</v>
      </c>
      <c r="AF256" s="63">
        <f t="shared" si="53"/>
        <v>18854.530662114823</v>
      </c>
      <c r="AG256" s="63">
        <f t="shared" si="45"/>
        <v>14501.981699380394</v>
      </c>
      <c r="AH256" s="62">
        <f t="shared" si="54"/>
        <v>4352.5489627344296</v>
      </c>
      <c r="AI256" s="63">
        <f t="shared" si="46"/>
        <v>1328186.6443369472</v>
      </c>
      <c r="AJ256" s="2"/>
      <c r="AK256" s="2"/>
      <c r="AL256" s="2"/>
    </row>
    <row r="257" spans="22:38" hidden="1" x14ac:dyDescent="0.3">
      <c r="V257" s="62">
        <v>254</v>
      </c>
      <c r="W257" s="63">
        <f t="shared" si="49"/>
        <v>1418355.1852766974</v>
      </c>
      <c r="X257" s="63">
        <f t="shared" si="44"/>
        <v>14574</v>
      </c>
      <c r="Y257" s="63">
        <f t="shared" si="47"/>
        <v>12340.090583189201</v>
      </c>
      <c r="Z257" s="63">
        <f t="shared" si="51"/>
        <v>2233.9094168107981</v>
      </c>
      <c r="AA257" s="63">
        <f t="shared" si="50"/>
        <v>1406015.0946935082</v>
      </c>
      <c r="AB257" s="62"/>
      <c r="AC257" s="62"/>
      <c r="AD257" s="62" t="b">
        <f t="shared" si="52"/>
        <v>1</v>
      </c>
      <c r="AE257" s="63">
        <f t="shared" si="48"/>
        <v>1328186.6443369472</v>
      </c>
      <c r="AF257" s="63">
        <f t="shared" si="53"/>
        <v>18854.530662114823</v>
      </c>
      <c r="AG257" s="63">
        <f t="shared" si="45"/>
        <v>14548.992290055885</v>
      </c>
      <c r="AH257" s="62">
        <f t="shared" si="54"/>
        <v>4305.538372058938</v>
      </c>
      <c r="AI257" s="63">
        <f t="shared" si="46"/>
        <v>1313637.6520468914</v>
      </c>
      <c r="AJ257" s="2"/>
      <c r="AK257" s="2"/>
      <c r="AL257" s="2"/>
    </row>
    <row r="258" spans="22:38" hidden="1" x14ac:dyDescent="0.3">
      <c r="V258" s="62">
        <v>255</v>
      </c>
      <c r="W258" s="63">
        <f t="shared" si="49"/>
        <v>1406015.0946935082</v>
      </c>
      <c r="X258" s="63">
        <f t="shared" si="44"/>
        <v>14574</v>
      </c>
      <c r="Y258" s="63">
        <f t="shared" si="47"/>
        <v>12359.526225857724</v>
      </c>
      <c r="Z258" s="63">
        <f t="shared" si="51"/>
        <v>2214.4737741422755</v>
      </c>
      <c r="AA258" s="63">
        <f t="shared" si="50"/>
        <v>1393655.5684676506</v>
      </c>
      <c r="AB258" s="62"/>
      <c r="AC258" s="62"/>
      <c r="AD258" s="62" t="b">
        <f t="shared" si="52"/>
        <v>1</v>
      </c>
      <c r="AE258" s="63">
        <f t="shared" si="48"/>
        <v>1313637.6520468914</v>
      </c>
      <c r="AF258" s="63">
        <f t="shared" si="53"/>
        <v>18854.530662114823</v>
      </c>
      <c r="AG258" s="63">
        <f t="shared" si="45"/>
        <v>14596.155273396151</v>
      </c>
      <c r="AH258" s="62">
        <f t="shared" si="54"/>
        <v>4258.3753887186731</v>
      </c>
      <c r="AI258" s="63">
        <f t="shared" si="46"/>
        <v>1299041.4967734953</v>
      </c>
      <c r="AJ258" s="2"/>
      <c r="AK258" s="2"/>
      <c r="AL258" s="2"/>
    </row>
    <row r="259" spans="22:38" hidden="1" x14ac:dyDescent="0.3">
      <c r="V259" s="62">
        <v>256</v>
      </c>
      <c r="W259" s="63">
        <f t="shared" si="49"/>
        <v>1393655.5684676506</v>
      </c>
      <c r="X259" s="63">
        <f t="shared" ref="X259:X322" si="55">$C$7</f>
        <v>14574</v>
      </c>
      <c r="Y259" s="63">
        <f t="shared" si="47"/>
        <v>12378.992479663451</v>
      </c>
      <c r="Z259" s="63">
        <f t="shared" si="51"/>
        <v>2195.0075203365495</v>
      </c>
      <c r="AA259" s="63">
        <f t="shared" si="50"/>
        <v>1381276.5759879872</v>
      </c>
      <c r="AB259" s="62"/>
      <c r="AC259" s="62"/>
      <c r="AD259" s="62" t="b">
        <f t="shared" si="52"/>
        <v>1</v>
      </c>
      <c r="AE259" s="63">
        <f t="shared" si="48"/>
        <v>1299041.4967734953</v>
      </c>
      <c r="AF259" s="63">
        <f t="shared" si="53"/>
        <v>18854.530662114823</v>
      </c>
      <c r="AG259" s="63">
        <f t="shared" si="45"/>
        <v>14643.471143407409</v>
      </c>
      <c r="AH259" s="62">
        <f t="shared" si="54"/>
        <v>4211.059518707415</v>
      </c>
      <c r="AI259" s="63">
        <f t="shared" si="46"/>
        <v>1284398.0256300878</v>
      </c>
      <c r="AJ259" s="2"/>
      <c r="AK259" s="2"/>
      <c r="AL259" s="2"/>
    </row>
    <row r="260" spans="22:38" hidden="1" x14ac:dyDescent="0.3">
      <c r="V260" s="62">
        <v>257</v>
      </c>
      <c r="W260" s="63">
        <f t="shared" si="49"/>
        <v>1381276.5759879872</v>
      </c>
      <c r="X260" s="63">
        <f t="shared" si="55"/>
        <v>14574</v>
      </c>
      <c r="Y260" s="63">
        <f t="shared" si="47"/>
        <v>12398.489392818919</v>
      </c>
      <c r="Z260" s="63">
        <f t="shared" si="51"/>
        <v>2175.5106071810801</v>
      </c>
      <c r="AA260" s="63">
        <f t="shared" si="50"/>
        <v>1368878.0865951683</v>
      </c>
      <c r="AB260" s="62"/>
      <c r="AC260" s="62"/>
      <c r="AD260" s="62" t="b">
        <f t="shared" si="52"/>
        <v>1</v>
      </c>
      <c r="AE260" s="63">
        <f t="shared" si="48"/>
        <v>1284398.0256300878</v>
      </c>
      <c r="AF260" s="63">
        <f t="shared" si="53"/>
        <v>18854.530662114823</v>
      </c>
      <c r="AG260" s="63">
        <f t="shared" ref="AG260:AG323" si="56">AF260-AH260</f>
        <v>14690.940395697289</v>
      </c>
      <c r="AH260" s="62">
        <f t="shared" si="54"/>
        <v>4163.5902664175346</v>
      </c>
      <c r="AI260" s="63">
        <f t="shared" ref="AI260:AI323" si="57">AE260-AG260</f>
        <v>1269707.0852343906</v>
      </c>
      <c r="AJ260" s="2"/>
      <c r="AK260" s="2"/>
      <c r="AL260" s="2"/>
    </row>
    <row r="261" spans="22:38" hidden="1" x14ac:dyDescent="0.3">
      <c r="V261" s="62">
        <v>258</v>
      </c>
      <c r="W261" s="63">
        <f t="shared" si="49"/>
        <v>1368878.0865951683</v>
      </c>
      <c r="X261" s="63">
        <f t="shared" si="55"/>
        <v>14574</v>
      </c>
      <c r="Y261" s="63">
        <f t="shared" ref="Y261:Y324" si="58">X261-Z261</f>
        <v>12418.017013612611</v>
      </c>
      <c r="Z261" s="63">
        <f t="shared" si="51"/>
        <v>2155.9829863873902</v>
      </c>
      <c r="AA261" s="63">
        <f t="shared" si="50"/>
        <v>1356460.0695815557</v>
      </c>
      <c r="AB261" s="62"/>
      <c r="AC261" s="62"/>
      <c r="AD261" s="62" t="b">
        <f t="shared" si="52"/>
        <v>1</v>
      </c>
      <c r="AE261" s="63">
        <f t="shared" ref="AE261:AE324" si="59">AI260</f>
        <v>1269707.0852343906</v>
      </c>
      <c r="AF261" s="63">
        <f t="shared" si="53"/>
        <v>18854.530662114823</v>
      </c>
      <c r="AG261" s="63">
        <f t="shared" si="56"/>
        <v>14738.563527480006</v>
      </c>
      <c r="AH261" s="62">
        <f t="shared" si="54"/>
        <v>4115.9671346348168</v>
      </c>
      <c r="AI261" s="63">
        <f t="shared" si="57"/>
        <v>1254968.5217069106</v>
      </c>
      <c r="AJ261" s="2"/>
      <c r="AK261" s="2"/>
      <c r="AL261" s="2"/>
    </row>
    <row r="262" spans="22:38" hidden="1" x14ac:dyDescent="0.3">
      <c r="V262" s="62">
        <v>259</v>
      </c>
      <c r="W262" s="63">
        <f t="shared" si="49"/>
        <v>1356460.0695815557</v>
      </c>
      <c r="X262" s="63">
        <f t="shared" si="55"/>
        <v>14574</v>
      </c>
      <c r="Y262" s="63">
        <f t="shared" si="58"/>
        <v>12437.575390409049</v>
      </c>
      <c r="Z262" s="63">
        <f t="shared" si="51"/>
        <v>2136.4246095909502</v>
      </c>
      <c r="AA262" s="63">
        <f t="shared" si="50"/>
        <v>1344022.4941911467</v>
      </c>
      <c r="AB262" s="62"/>
      <c r="AC262" s="62"/>
      <c r="AD262" s="62" t="b">
        <f t="shared" si="52"/>
        <v>1</v>
      </c>
      <c r="AE262" s="63">
        <f t="shared" si="59"/>
        <v>1254968.5217069106</v>
      </c>
      <c r="AF262" s="63">
        <f t="shared" si="53"/>
        <v>18854.530662114823</v>
      </c>
      <c r="AG262" s="63">
        <f t="shared" si="56"/>
        <v>14786.341037581587</v>
      </c>
      <c r="AH262" s="62">
        <f t="shared" si="54"/>
        <v>4068.1896245332355</v>
      </c>
      <c r="AI262" s="63">
        <f t="shared" si="57"/>
        <v>1240182.1806693289</v>
      </c>
      <c r="AJ262" s="2"/>
      <c r="AK262" s="2"/>
      <c r="AL262" s="2"/>
    </row>
    <row r="263" spans="22:38" hidden="1" x14ac:dyDescent="0.3">
      <c r="V263" s="62">
        <v>260</v>
      </c>
      <c r="W263" s="63">
        <f t="shared" si="49"/>
        <v>1344022.4941911467</v>
      </c>
      <c r="X263" s="63">
        <f t="shared" si="55"/>
        <v>14574</v>
      </c>
      <c r="Y263" s="63">
        <f t="shared" si="58"/>
        <v>12457.164571648944</v>
      </c>
      <c r="Z263" s="63">
        <f t="shared" si="51"/>
        <v>2116.8354283510562</v>
      </c>
      <c r="AA263" s="63">
        <f t="shared" si="50"/>
        <v>1331565.3296194978</v>
      </c>
      <c r="AB263" s="62"/>
      <c r="AC263" s="62"/>
      <c r="AD263" s="62" t="b">
        <f t="shared" si="52"/>
        <v>1</v>
      </c>
      <c r="AE263" s="63">
        <f t="shared" si="59"/>
        <v>1240182.1806693289</v>
      </c>
      <c r="AF263" s="63">
        <f t="shared" si="53"/>
        <v>18854.530662114823</v>
      </c>
      <c r="AG263" s="63">
        <f t="shared" si="56"/>
        <v>14834.273426445081</v>
      </c>
      <c r="AH263" s="62">
        <f t="shared" si="54"/>
        <v>4020.2572356697415</v>
      </c>
      <c r="AI263" s="63">
        <f t="shared" si="57"/>
        <v>1225347.9072428839</v>
      </c>
      <c r="AJ263" s="2"/>
      <c r="AK263" s="2"/>
      <c r="AL263" s="2"/>
    </row>
    <row r="264" spans="22:38" hidden="1" x14ac:dyDescent="0.3">
      <c r="V264" s="62">
        <v>261</v>
      </c>
      <c r="W264" s="63">
        <f t="shared" si="49"/>
        <v>1331565.3296194978</v>
      </c>
      <c r="X264" s="63">
        <f t="shared" si="55"/>
        <v>14574</v>
      </c>
      <c r="Y264" s="63">
        <f t="shared" si="58"/>
        <v>12476.784605849291</v>
      </c>
      <c r="Z264" s="63">
        <f t="shared" si="51"/>
        <v>2097.215394150709</v>
      </c>
      <c r="AA264" s="63">
        <f t="shared" si="50"/>
        <v>1319088.5450136485</v>
      </c>
      <c r="AB264" s="62"/>
      <c r="AC264" s="62"/>
      <c r="AD264" s="62" t="b">
        <f t="shared" si="52"/>
        <v>1</v>
      </c>
      <c r="AE264" s="63">
        <f t="shared" si="59"/>
        <v>1225347.9072428839</v>
      </c>
      <c r="AF264" s="63">
        <f t="shared" si="53"/>
        <v>18854.530662114823</v>
      </c>
      <c r="AG264" s="63">
        <f t="shared" si="56"/>
        <v>14882.361196135807</v>
      </c>
      <c r="AH264" s="62">
        <f t="shared" si="54"/>
        <v>3972.1694659790155</v>
      </c>
      <c r="AI264" s="63">
        <f t="shared" si="57"/>
        <v>1210465.5460467481</v>
      </c>
      <c r="AJ264" s="2"/>
      <c r="AK264" s="2"/>
      <c r="AL264" s="2"/>
    </row>
    <row r="265" spans="22:38" hidden="1" x14ac:dyDescent="0.3">
      <c r="V265" s="62">
        <v>262</v>
      </c>
      <c r="W265" s="63">
        <f t="shared" si="49"/>
        <v>1319088.5450136485</v>
      </c>
      <c r="X265" s="63">
        <f t="shared" si="55"/>
        <v>14574</v>
      </c>
      <c r="Y265" s="63">
        <f t="shared" si="58"/>
        <v>12496.435541603503</v>
      </c>
      <c r="Z265" s="63">
        <f t="shared" si="51"/>
        <v>2077.5644583964963</v>
      </c>
      <c r="AA265" s="63">
        <f t="shared" si="50"/>
        <v>1306592.109472045</v>
      </c>
      <c r="AB265" s="62"/>
      <c r="AC265" s="62"/>
      <c r="AD265" s="62" t="b">
        <f t="shared" si="52"/>
        <v>1</v>
      </c>
      <c r="AE265" s="63">
        <f t="shared" si="59"/>
        <v>1210465.5460467481</v>
      </c>
      <c r="AF265" s="63">
        <f t="shared" si="53"/>
        <v>18854.530662114823</v>
      </c>
      <c r="AG265" s="63">
        <f t="shared" si="56"/>
        <v>14930.604850346614</v>
      </c>
      <c r="AH265" s="62">
        <f t="shared" si="54"/>
        <v>3923.9258117682089</v>
      </c>
      <c r="AI265" s="63">
        <f t="shared" si="57"/>
        <v>1195534.9411964014</v>
      </c>
      <c r="AJ265" s="2"/>
      <c r="AK265" s="2"/>
      <c r="AL265" s="2"/>
    </row>
    <row r="266" spans="22:38" hidden="1" x14ac:dyDescent="0.3">
      <c r="V266" s="62">
        <v>263</v>
      </c>
      <c r="W266" s="63">
        <f t="shared" si="49"/>
        <v>1306592.109472045</v>
      </c>
      <c r="X266" s="63">
        <f t="shared" si="55"/>
        <v>14574</v>
      </c>
      <c r="Y266" s="63">
        <f t="shared" si="58"/>
        <v>12516.117427581528</v>
      </c>
      <c r="Z266" s="63">
        <f t="shared" si="51"/>
        <v>2057.8825724184708</v>
      </c>
      <c r="AA266" s="63">
        <f t="shared" si="50"/>
        <v>1294075.9920444635</v>
      </c>
      <c r="AB266" s="62"/>
      <c r="AC266" s="62"/>
      <c r="AD266" s="62" t="b">
        <f t="shared" si="52"/>
        <v>1</v>
      </c>
      <c r="AE266" s="63">
        <f t="shared" si="59"/>
        <v>1195534.9411964014</v>
      </c>
      <c r="AF266" s="63">
        <f t="shared" si="53"/>
        <v>18854.530662114823</v>
      </c>
      <c r="AG266" s="63">
        <f t="shared" si="56"/>
        <v>14979.004894403155</v>
      </c>
      <c r="AH266" s="62">
        <f t="shared" si="54"/>
        <v>3875.5257677116683</v>
      </c>
      <c r="AI266" s="63">
        <f t="shared" si="57"/>
        <v>1180555.9363019983</v>
      </c>
      <c r="AJ266" s="2"/>
      <c r="AK266" s="2"/>
      <c r="AL266" s="2"/>
    </row>
    <row r="267" spans="22:38" hidden="1" x14ac:dyDescent="0.3">
      <c r="V267" s="62">
        <v>264</v>
      </c>
      <c r="W267" s="63">
        <f t="shared" si="49"/>
        <v>1294075.9920444635</v>
      </c>
      <c r="X267" s="63">
        <f t="shared" si="55"/>
        <v>14574</v>
      </c>
      <c r="Y267" s="63">
        <f t="shared" si="58"/>
        <v>12535.83031252997</v>
      </c>
      <c r="Z267" s="63">
        <f t="shared" si="51"/>
        <v>2038.1696874700301</v>
      </c>
      <c r="AA267" s="63">
        <f t="shared" si="50"/>
        <v>1281540.1617319335</v>
      </c>
      <c r="AB267" s="62"/>
      <c r="AC267" s="62"/>
      <c r="AD267" s="62" t="b">
        <f t="shared" si="52"/>
        <v>1</v>
      </c>
      <c r="AE267" s="63">
        <f t="shared" si="59"/>
        <v>1180555.9363019983</v>
      </c>
      <c r="AF267" s="63">
        <f t="shared" si="53"/>
        <v>18854.530662114823</v>
      </c>
      <c r="AG267" s="63">
        <f t="shared" si="56"/>
        <v>15027.561835269178</v>
      </c>
      <c r="AH267" s="62">
        <f t="shared" si="54"/>
        <v>3826.9688268456448</v>
      </c>
      <c r="AI267" s="63">
        <f t="shared" si="57"/>
        <v>1165528.3744667291</v>
      </c>
      <c r="AJ267" s="2"/>
      <c r="AK267" s="2"/>
      <c r="AL267" s="2"/>
    </row>
    <row r="268" spans="22:38" hidden="1" x14ac:dyDescent="0.3">
      <c r="V268" s="62">
        <v>265</v>
      </c>
      <c r="W268" s="63">
        <f t="shared" si="49"/>
        <v>1281540.1617319335</v>
      </c>
      <c r="X268" s="63">
        <f t="shared" si="55"/>
        <v>14574</v>
      </c>
      <c r="Y268" s="63">
        <f t="shared" si="58"/>
        <v>12555.574245272204</v>
      </c>
      <c r="Z268" s="63">
        <f t="shared" si="51"/>
        <v>2018.425754727795</v>
      </c>
      <c r="AA268" s="63">
        <f t="shared" si="50"/>
        <v>1268984.5874866613</v>
      </c>
      <c r="AB268" s="62"/>
      <c r="AC268" s="62"/>
      <c r="AD268" s="62" t="b">
        <f t="shared" si="52"/>
        <v>1</v>
      </c>
      <c r="AE268" s="63">
        <f t="shared" si="59"/>
        <v>1165528.3744667291</v>
      </c>
      <c r="AF268" s="63">
        <f t="shared" si="53"/>
        <v>18854.530662114823</v>
      </c>
      <c r="AG268" s="63">
        <f t="shared" si="56"/>
        <v>15076.276181551842</v>
      </c>
      <c r="AH268" s="62">
        <f t="shared" si="54"/>
        <v>3778.2544805629805</v>
      </c>
      <c r="AI268" s="63">
        <f t="shared" si="57"/>
        <v>1150452.0982851773</v>
      </c>
      <c r="AJ268" s="2"/>
      <c r="AK268" s="2"/>
      <c r="AL268" s="2"/>
    </row>
    <row r="269" spans="22:38" hidden="1" x14ac:dyDescent="0.3">
      <c r="V269" s="62">
        <v>266</v>
      </c>
      <c r="W269" s="63">
        <f t="shared" si="49"/>
        <v>1268984.5874866613</v>
      </c>
      <c r="X269" s="63">
        <f t="shared" si="55"/>
        <v>14574</v>
      </c>
      <c r="Y269" s="63">
        <f t="shared" si="58"/>
        <v>12575.349274708507</v>
      </c>
      <c r="Z269" s="63">
        <f t="shared" si="51"/>
        <v>1998.6507252914917</v>
      </c>
      <c r="AA269" s="63">
        <f t="shared" si="50"/>
        <v>1256409.2382119528</v>
      </c>
      <c r="AB269" s="62"/>
      <c r="AC269" s="62"/>
      <c r="AD269" s="62" t="b">
        <f t="shared" si="52"/>
        <v>1</v>
      </c>
      <c r="AE269" s="63">
        <f t="shared" si="59"/>
        <v>1150452.0982851773</v>
      </c>
      <c r="AF269" s="63">
        <f t="shared" si="53"/>
        <v>18854.530662114823</v>
      </c>
      <c r="AG269" s="63">
        <f t="shared" si="56"/>
        <v>15125.14844350704</v>
      </c>
      <c r="AH269" s="62">
        <f t="shared" si="54"/>
        <v>3729.3822186077832</v>
      </c>
      <c r="AI269" s="63">
        <f t="shared" si="57"/>
        <v>1135326.9498416702</v>
      </c>
      <c r="AJ269" s="2"/>
      <c r="AK269" s="2"/>
      <c r="AL269" s="2"/>
    </row>
    <row r="270" spans="22:38" hidden="1" x14ac:dyDescent="0.3">
      <c r="V270" s="62">
        <v>267</v>
      </c>
      <c r="W270" s="63">
        <f t="shared" si="49"/>
        <v>1256409.2382119528</v>
      </c>
      <c r="X270" s="63">
        <f t="shared" si="55"/>
        <v>14574</v>
      </c>
      <c r="Y270" s="63">
        <f t="shared" si="58"/>
        <v>12595.155449816175</v>
      </c>
      <c r="Z270" s="63">
        <f t="shared" si="51"/>
        <v>1978.8445501838257</v>
      </c>
      <c r="AA270" s="63">
        <f t="shared" si="50"/>
        <v>1243814.0827621366</v>
      </c>
      <c r="AB270" s="62"/>
      <c r="AC270" s="62"/>
      <c r="AD270" s="62" t="b">
        <f t="shared" si="52"/>
        <v>1</v>
      </c>
      <c r="AE270" s="63">
        <f t="shared" si="59"/>
        <v>1135326.9498416702</v>
      </c>
      <c r="AF270" s="63">
        <f t="shared" si="53"/>
        <v>18854.530662114823</v>
      </c>
      <c r="AG270" s="63">
        <f t="shared" si="56"/>
        <v>15174.179133044741</v>
      </c>
      <c r="AH270" s="62">
        <f t="shared" si="54"/>
        <v>3680.3515290700816</v>
      </c>
      <c r="AI270" s="63">
        <f t="shared" si="57"/>
        <v>1120152.7707086254</v>
      </c>
      <c r="AJ270" s="2"/>
      <c r="AK270" s="2"/>
      <c r="AL270" s="2"/>
    </row>
    <row r="271" spans="22:38" hidden="1" x14ac:dyDescent="0.3">
      <c r="V271" s="62">
        <v>268</v>
      </c>
      <c r="W271" s="63">
        <f t="shared" ref="W271:W334" si="60">AA270</f>
        <v>1243814.0827621366</v>
      </c>
      <c r="X271" s="63">
        <f t="shared" si="55"/>
        <v>14574</v>
      </c>
      <c r="Y271" s="63">
        <f t="shared" si="58"/>
        <v>12614.992819649635</v>
      </c>
      <c r="Z271" s="63">
        <f t="shared" si="51"/>
        <v>1959.0071803503652</v>
      </c>
      <c r="AA271" s="63">
        <f t="shared" ref="AA271:AA334" si="61">W271-Y271</f>
        <v>1231199.089942487</v>
      </c>
      <c r="AB271" s="62"/>
      <c r="AC271" s="62"/>
      <c r="AD271" s="62" t="b">
        <f t="shared" si="52"/>
        <v>1</v>
      </c>
      <c r="AE271" s="63">
        <f t="shared" si="59"/>
        <v>1120152.7707086254</v>
      </c>
      <c r="AF271" s="63">
        <f t="shared" si="53"/>
        <v>18854.530662114823</v>
      </c>
      <c r="AG271" s="63">
        <f t="shared" si="56"/>
        <v>15223.368763734361</v>
      </c>
      <c r="AH271" s="62">
        <f t="shared" si="54"/>
        <v>3631.1618983804615</v>
      </c>
      <c r="AI271" s="63">
        <f t="shared" si="57"/>
        <v>1104929.4019448911</v>
      </c>
      <c r="AJ271" s="2"/>
      <c r="AK271" s="2"/>
      <c r="AL271" s="2"/>
    </row>
    <row r="272" spans="22:38" hidden="1" x14ac:dyDescent="0.3">
      <c r="V272" s="62">
        <v>269</v>
      </c>
      <c r="W272" s="63">
        <f t="shared" si="60"/>
        <v>1231199.089942487</v>
      </c>
      <c r="X272" s="63">
        <f t="shared" si="55"/>
        <v>14574</v>
      </c>
      <c r="Y272" s="63">
        <f t="shared" si="58"/>
        <v>12634.861433340582</v>
      </c>
      <c r="Z272" s="63">
        <f t="shared" si="51"/>
        <v>1939.1385666594169</v>
      </c>
      <c r="AA272" s="63">
        <f t="shared" si="61"/>
        <v>1218564.2285091465</v>
      </c>
      <c r="AB272" s="62"/>
      <c r="AC272" s="62"/>
      <c r="AD272" s="62" t="b">
        <f t="shared" si="52"/>
        <v>1</v>
      </c>
      <c r="AE272" s="63">
        <f t="shared" si="59"/>
        <v>1104929.4019448911</v>
      </c>
      <c r="AF272" s="63">
        <f t="shared" si="53"/>
        <v>18854.530662114823</v>
      </c>
      <c r="AG272" s="63">
        <f t="shared" si="56"/>
        <v>15272.717850810133</v>
      </c>
      <c r="AH272" s="62">
        <f t="shared" si="54"/>
        <v>3581.8128113046891</v>
      </c>
      <c r="AI272" s="63">
        <f t="shared" si="57"/>
        <v>1089656.6840940809</v>
      </c>
      <c r="AJ272" s="2"/>
      <c r="AK272" s="2"/>
      <c r="AL272" s="2"/>
    </row>
    <row r="273" spans="22:38" hidden="1" x14ac:dyDescent="0.3">
      <c r="V273" s="62">
        <v>270</v>
      </c>
      <c r="W273" s="63">
        <f t="shared" si="60"/>
        <v>1218564.2285091465</v>
      </c>
      <c r="X273" s="63">
        <f t="shared" si="55"/>
        <v>14574</v>
      </c>
      <c r="Y273" s="63">
        <f t="shared" si="58"/>
        <v>12654.761340098094</v>
      </c>
      <c r="Z273" s="63">
        <f t="shared" si="51"/>
        <v>1919.2386599019057</v>
      </c>
      <c r="AA273" s="63">
        <f t="shared" si="61"/>
        <v>1205909.4671690485</v>
      </c>
      <c r="AB273" s="62"/>
      <c r="AC273" s="62"/>
      <c r="AD273" s="62" t="b">
        <f t="shared" si="52"/>
        <v>1</v>
      </c>
      <c r="AE273" s="63">
        <f t="shared" si="59"/>
        <v>1089656.6840940809</v>
      </c>
      <c r="AF273" s="63">
        <f t="shared" si="53"/>
        <v>18854.530662114823</v>
      </c>
      <c r="AG273" s="63">
        <f t="shared" si="56"/>
        <v>15322.226911176511</v>
      </c>
      <c r="AH273" s="62">
        <f t="shared" si="54"/>
        <v>3532.3037509383125</v>
      </c>
      <c r="AI273" s="63">
        <f t="shared" si="57"/>
        <v>1074334.4571829045</v>
      </c>
      <c r="AJ273" s="2"/>
      <c r="AK273" s="2"/>
      <c r="AL273" s="2"/>
    </row>
    <row r="274" spans="22:38" hidden="1" x14ac:dyDescent="0.3">
      <c r="V274" s="62">
        <v>271</v>
      </c>
      <c r="W274" s="63">
        <f t="shared" si="60"/>
        <v>1205909.4671690485</v>
      </c>
      <c r="X274" s="63">
        <f t="shared" si="55"/>
        <v>14574</v>
      </c>
      <c r="Y274" s="63">
        <f t="shared" si="58"/>
        <v>12674.692589208749</v>
      </c>
      <c r="Z274" s="63">
        <f t="shared" si="51"/>
        <v>1899.3074107912514</v>
      </c>
      <c r="AA274" s="63">
        <f t="shared" si="61"/>
        <v>1193234.7745798398</v>
      </c>
      <c r="AB274" s="62"/>
      <c r="AC274" s="62"/>
      <c r="AD274" s="62" t="b">
        <f t="shared" si="52"/>
        <v>1</v>
      </c>
      <c r="AE274" s="63">
        <f t="shared" si="59"/>
        <v>1074334.4571829045</v>
      </c>
      <c r="AF274" s="63">
        <f t="shared" si="53"/>
        <v>18854.530662114823</v>
      </c>
      <c r="AG274" s="63">
        <f t="shared" si="56"/>
        <v>15371.896463413574</v>
      </c>
      <c r="AH274" s="62">
        <f t="shared" si="54"/>
        <v>3482.6341987012493</v>
      </c>
      <c r="AI274" s="63">
        <f t="shared" si="57"/>
        <v>1058962.560719491</v>
      </c>
      <c r="AJ274" s="2"/>
      <c r="AK274" s="2"/>
      <c r="AL274" s="2"/>
    </row>
    <row r="275" spans="22:38" hidden="1" x14ac:dyDescent="0.3">
      <c r="V275" s="62">
        <v>272</v>
      </c>
      <c r="W275" s="63">
        <f t="shared" si="60"/>
        <v>1193234.7745798398</v>
      </c>
      <c r="X275" s="63">
        <f t="shared" si="55"/>
        <v>14574</v>
      </c>
      <c r="Y275" s="63">
        <f t="shared" si="58"/>
        <v>12694.655230036753</v>
      </c>
      <c r="Z275" s="63">
        <f t="shared" ref="Z275:Z338" si="62">W275*$C$14/12</f>
        <v>1879.3447699632477</v>
      </c>
      <c r="AA275" s="63">
        <f t="shared" si="61"/>
        <v>1180540.1193498031</v>
      </c>
      <c r="AB275" s="62"/>
      <c r="AC275" s="62"/>
      <c r="AD275" s="62" t="b">
        <f t="shared" ref="AD275:AD338" si="63">V275&gt;$C$13*12</f>
        <v>1</v>
      </c>
      <c r="AE275" s="63">
        <f t="shared" si="59"/>
        <v>1058962.560719491</v>
      </c>
      <c r="AF275" s="63">
        <f t="shared" ref="AF275:AF338" si="64">IF(AD275,$C$7+$C$20,$C$7)</f>
        <v>18854.530662114823</v>
      </c>
      <c r="AG275" s="63">
        <f t="shared" si="56"/>
        <v>15421.727027782472</v>
      </c>
      <c r="AH275" s="62">
        <f t="shared" ref="AH275:AH338" si="65">AE275*($C$14+IF(V275&gt;12*$C$13,0.02,0))/12</f>
        <v>3432.8036343323506</v>
      </c>
      <c r="AI275" s="63">
        <f t="shared" si="57"/>
        <v>1043540.8336917085</v>
      </c>
      <c r="AJ275" s="2"/>
      <c r="AK275" s="2"/>
      <c r="AL275" s="2"/>
    </row>
    <row r="276" spans="22:38" hidden="1" x14ac:dyDescent="0.3">
      <c r="V276" s="62">
        <v>273</v>
      </c>
      <c r="W276" s="63">
        <f t="shared" si="60"/>
        <v>1180540.1193498031</v>
      </c>
      <c r="X276" s="63">
        <f t="shared" si="55"/>
        <v>14574</v>
      </c>
      <c r="Y276" s="63">
        <f t="shared" si="58"/>
        <v>12714.649312024059</v>
      </c>
      <c r="Z276" s="63">
        <f t="shared" si="62"/>
        <v>1859.3506879759398</v>
      </c>
      <c r="AA276" s="63">
        <f t="shared" si="61"/>
        <v>1167825.4700377791</v>
      </c>
      <c r="AB276" s="62"/>
      <c r="AC276" s="62"/>
      <c r="AD276" s="62" t="b">
        <f t="shared" si="63"/>
        <v>1</v>
      </c>
      <c r="AE276" s="63">
        <f t="shared" si="59"/>
        <v>1043540.8336917085</v>
      </c>
      <c r="AF276" s="63">
        <f t="shared" si="64"/>
        <v>18854.530662114823</v>
      </c>
      <c r="AG276" s="63">
        <f t="shared" si="56"/>
        <v>15471.719126230868</v>
      </c>
      <c r="AH276" s="62">
        <f t="shared" si="65"/>
        <v>3382.8115358839555</v>
      </c>
      <c r="AI276" s="63">
        <f t="shared" si="57"/>
        <v>1028069.1145654776</v>
      </c>
      <c r="AJ276" s="2"/>
      <c r="AK276" s="2"/>
      <c r="AL276" s="2"/>
    </row>
    <row r="277" spans="22:38" hidden="1" x14ac:dyDescent="0.3">
      <c r="V277" s="62">
        <v>274</v>
      </c>
      <c r="W277" s="63">
        <f t="shared" si="60"/>
        <v>1167825.4700377791</v>
      </c>
      <c r="X277" s="63">
        <f t="shared" si="55"/>
        <v>14574</v>
      </c>
      <c r="Y277" s="63">
        <f t="shared" si="58"/>
        <v>12734.674884690497</v>
      </c>
      <c r="Z277" s="63">
        <f t="shared" si="62"/>
        <v>1839.3251153095018</v>
      </c>
      <c r="AA277" s="63">
        <f t="shared" si="61"/>
        <v>1155090.7951530886</v>
      </c>
      <c r="AB277" s="62"/>
      <c r="AC277" s="62"/>
      <c r="AD277" s="62" t="b">
        <f t="shared" si="63"/>
        <v>1</v>
      </c>
      <c r="AE277" s="63">
        <f t="shared" si="59"/>
        <v>1028069.1145654776</v>
      </c>
      <c r="AF277" s="63">
        <f t="shared" si="64"/>
        <v>18854.530662114823</v>
      </c>
      <c r="AG277" s="63">
        <f t="shared" si="56"/>
        <v>15521.873282398399</v>
      </c>
      <c r="AH277" s="62">
        <f t="shared" si="65"/>
        <v>3332.6573797164237</v>
      </c>
      <c r="AI277" s="63">
        <f t="shared" si="57"/>
        <v>1012547.2412830791</v>
      </c>
      <c r="AJ277" s="2"/>
      <c r="AK277" s="2"/>
      <c r="AL277" s="2"/>
    </row>
    <row r="278" spans="22:38" hidden="1" x14ac:dyDescent="0.3">
      <c r="V278" s="62">
        <v>275</v>
      </c>
      <c r="W278" s="63">
        <f t="shared" si="60"/>
        <v>1155090.7951530886</v>
      </c>
      <c r="X278" s="63">
        <f t="shared" si="55"/>
        <v>14574</v>
      </c>
      <c r="Y278" s="63">
        <f t="shared" si="58"/>
        <v>12754.731997633886</v>
      </c>
      <c r="Z278" s="63">
        <f t="shared" si="62"/>
        <v>1819.2680023661144</v>
      </c>
      <c r="AA278" s="63">
        <f t="shared" si="61"/>
        <v>1142336.0631554548</v>
      </c>
      <c r="AB278" s="62"/>
      <c r="AC278" s="62"/>
      <c r="AD278" s="62" t="b">
        <f t="shared" si="63"/>
        <v>1</v>
      </c>
      <c r="AE278" s="63">
        <f t="shared" si="59"/>
        <v>1012547.2412830791</v>
      </c>
      <c r="AF278" s="63">
        <f t="shared" si="64"/>
        <v>18854.530662114823</v>
      </c>
      <c r="AG278" s="63">
        <f t="shared" si="56"/>
        <v>15572.190021622175</v>
      </c>
      <c r="AH278" s="62">
        <f t="shared" si="65"/>
        <v>3282.3406404926486</v>
      </c>
      <c r="AI278" s="63">
        <f t="shared" si="57"/>
        <v>996975.05126145692</v>
      </c>
      <c r="AJ278" s="2"/>
      <c r="AK278" s="2"/>
      <c r="AL278" s="2"/>
    </row>
    <row r="279" spans="22:38" hidden="1" x14ac:dyDescent="0.3">
      <c r="V279" s="62">
        <v>276</v>
      </c>
      <c r="W279" s="63">
        <f t="shared" si="60"/>
        <v>1142336.0631554548</v>
      </c>
      <c r="X279" s="63">
        <f t="shared" si="55"/>
        <v>14574</v>
      </c>
      <c r="Y279" s="63">
        <f t="shared" si="58"/>
        <v>12774.820700530159</v>
      </c>
      <c r="Z279" s="63">
        <f t="shared" si="62"/>
        <v>1799.1792994698415</v>
      </c>
      <c r="AA279" s="63">
        <f t="shared" si="61"/>
        <v>1129561.2424549246</v>
      </c>
      <c r="AB279" s="62"/>
      <c r="AC279" s="62"/>
      <c r="AD279" s="62" t="b">
        <f t="shared" si="63"/>
        <v>1</v>
      </c>
      <c r="AE279" s="63">
        <f t="shared" si="59"/>
        <v>996975.05126145692</v>
      </c>
      <c r="AF279" s="63">
        <f t="shared" si="64"/>
        <v>18854.530662114823</v>
      </c>
      <c r="AG279" s="63">
        <f t="shared" si="56"/>
        <v>15622.669870942267</v>
      </c>
      <c r="AH279" s="62">
        <f t="shared" si="65"/>
        <v>3231.8607911725562</v>
      </c>
      <c r="AI279" s="63">
        <f t="shared" si="57"/>
        <v>981352.38139051467</v>
      </c>
      <c r="AJ279" s="2"/>
      <c r="AK279" s="2"/>
      <c r="AL279" s="2"/>
    </row>
    <row r="280" spans="22:38" hidden="1" x14ac:dyDescent="0.3">
      <c r="V280" s="62">
        <v>277</v>
      </c>
      <c r="W280" s="63">
        <f t="shared" si="60"/>
        <v>1129561.2424549246</v>
      </c>
      <c r="X280" s="63">
        <f t="shared" si="55"/>
        <v>14574</v>
      </c>
      <c r="Y280" s="63">
        <f t="shared" si="58"/>
        <v>12794.941043133495</v>
      </c>
      <c r="Z280" s="63">
        <f t="shared" si="62"/>
        <v>1779.0589568665064</v>
      </c>
      <c r="AA280" s="63">
        <f t="shared" si="61"/>
        <v>1116766.3014117912</v>
      </c>
      <c r="AB280" s="62"/>
      <c r="AC280" s="62"/>
      <c r="AD280" s="62" t="b">
        <f t="shared" si="63"/>
        <v>1</v>
      </c>
      <c r="AE280" s="63">
        <f t="shared" si="59"/>
        <v>981352.38139051467</v>
      </c>
      <c r="AF280" s="63">
        <f t="shared" si="64"/>
        <v>18854.530662114823</v>
      </c>
      <c r="AG280" s="63">
        <f t="shared" si="56"/>
        <v>15673.313359107238</v>
      </c>
      <c r="AH280" s="62">
        <f t="shared" si="65"/>
        <v>3181.2173030075851</v>
      </c>
      <c r="AI280" s="63">
        <f t="shared" si="57"/>
        <v>965679.06803140743</v>
      </c>
      <c r="AJ280" s="2"/>
      <c r="AK280" s="2"/>
      <c r="AL280" s="2"/>
    </row>
    <row r="281" spans="22:38" hidden="1" x14ac:dyDescent="0.3">
      <c r="V281" s="62">
        <v>278</v>
      </c>
      <c r="W281" s="63">
        <f t="shared" si="60"/>
        <v>1116766.3014117912</v>
      </c>
      <c r="X281" s="63">
        <f t="shared" si="55"/>
        <v>14574</v>
      </c>
      <c r="Y281" s="63">
        <f t="shared" si="58"/>
        <v>12815.093075276429</v>
      </c>
      <c r="Z281" s="63">
        <f t="shared" si="62"/>
        <v>1758.9069247235711</v>
      </c>
      <c r="AA281" s="63">
        <f t="shared" si="61"/>
        <v>1103951.2083365149</v>
      </c>
      <c r="AB281" s="62"/>
      <c r="AC281" s="62"/>
      <c r="AD281" s="62" t="b">
        <f t="shared" si="63"/>
        <v>1</v>
      </c>
      <c r="AE281" s="63">
        <f t="shared" si="59"/>
        <v>965679.06803140743</v>
      </c>
      <c r="AF281" s="63">
        <f t="shared" si="64"/>
        <v>18854.530662114823</v>
      </c>
      <c r="AG281" s="63">
        <f t="shared" si="56"/>
        <v>15724.121016579677</v>
      </c>
      <c r="AH281" s="62">
        <f t="shared" si="65"/>
        <v>3130.409645535146</v>
      </c>
      <c r="AI281" s="63">
        <f t="shared" si="57"/>
        <v>949954.94701482775</v>
      </c>
      <c r="AJ281" s="2"/>
      <c r="AK281" s="2"/>
      <c r="AL281" s="2"/>
    </row>
    <row r="282" spans="22:38" hidden="1" x14ac:dyDescent="0.3">
      <c r="V282" s="62">
        <v>279</v>
      </c>
      <c r="W282" s="63">
        <f t="shared" si="60"/>
        <v>1103951.2083365149</v>
      </c>
      <c r="X282" s="63">
        <f t="shared" si="55"/>
        <v>14574</v>
      </c>
      <c r="Y282" s="63">
        <f t="shared" si="58"/>
        <v>12835.276846869989</v>
      </c>
      <c r="Z282" s="63">
        <f t="shared" si="62"/>
        <v>1738.723153130011</v>
      </c>
      <c r="AA282" s="63">
        <f t="shared" si="61"/>
        <v>1091115.9314896448</v>
      </c>
      <c r="AB282" s="62"/>
      <c r="AC282" s="62"/>
      <c r="AD282" s="62" t="b">
        <f t="shared" si="63"/>
        <v>1</v>
      </c>
      <c r="AE282" s="63">
        <f t="shared" si="59"/>
        <v>949954.94701482775</v>
      </c>
      <c r="AF282" s="63">
        <f t="shared" si="64"/>
        <v>18854.530662114823</v>
      </c>
      <c r="AG282" s="63">
        <f t="shared" si="56"/>
        <v>15775.093375541755</v>
      </c>
      <c r="AH282" s="62">
        <f t="shared" si="65"/>
        <v>3079.437286573067</v>
      </c>
      <c r="AI282" s="63">
        <f t="shared" si="57"/>
        <v>934179.85363928601</v>
      </c>
      <c r="AJ282" s="2"/>
      <c r="AK282" s="2"/>
      <c r="AL282" s="2"/>
    </row>
    <row r="283" spans="22:38" hidden="1" x14ac:dyDescent="0.3">
      <c r="V283" s="62">
        <v>280</v>
      </c>
      <c r="W283" s="63">
        <f t="shared" si="60"/>
        <v>1091115.9314896448</v>
      </c>
      <c r="X283" s="63">
        <f t="shared" si="55"/>
        <v>14574</v>
      </c>
      <c r="Y283" s="63">
        <f t="shared" si="58"/>
        <v>12855.49240790381</v>
      </c>
      <c r="Z283" s="63">
        <f t="shared" si="62"/>
        <v>1718.5075920961906</v>
      </c>
      <c r="AA283" s="63">
        <f t="shared" si="61"/>
        <v>1078260.439081741</v>
      </c>
      <c r="AB283" s="62"/>
      <c r="AC283" s="62"/>
      <c r="AD283" s="62" t="b">
        <f t="shared" si="63"/>
        <v>1</v>
      </c>
      <c r="AE283" s="63">
        <f t="shared" si="59"/>
        <v>934179.85363928601</v>
      </c>
      <c r="AF283" s="63">
        <f t="shared" si="64"/>
        <v>18854.530662114823</v>
      </c>
      <c r="AG283" s="63">
        <f t="shared" si="56"/>
        <v>15826.230969900804</v>
      </c>
      <c r="AH283" s="62">
        <f t="shared" si="65"/>
        <v>3028.2996922140192</v>
      </c>
      <c r="AI283" s="63">
        <f t="shared" si="57"/>
        <v>918353.62266938516</v>
      </c>
      <c r="AJ283" s="2"/>
      <c r="AK283" s="2"/>
      <c r="AL283" s="2"/>
    </row>
    <row r="284" spans="22:38" hidden="1" x14ac:dyDescent="0.3">
      <c r="V284" s="62">
        <v>281</v>
      </c>
      <c r="W284" s="63">
        <f t="shared" si="60"/>
        <v>1078260.439081741</v>
      </c>
      <c r="X284" s="63">
        <f t="shared" si="55"/>
        <v>14574</v>
      </c>
      <c r="Y284" s="63">
        <f t="shared" si="58"/>
        <v>12875.739808446258</v>
      </c>
      <c r="Z284" s="63">
        <f t="shared" si="62"/>
        <v>1698.2601915537423</v>
      </c>
      <c r="AA284" s="63">
        <f t="shared" si="61"/>
        <v>1065384.6992732948</v>
      </c>
      <c r="AB284" s="62"/>
      <c r="AC284" s="62"/>
      <c r="AD284" s="62" t="b">
        <f t="shared" si="63"/>
        <v>1</v>
      </c>
      <c r="AE284" s="63">
        <f t="shared" si="59"/>
        <v>918353.62266938516</v>
      </c>
      <c r="AF284" s="63">
        <f t="shared" si="64"/>
        <v>18854.530662114823</v>
      </c>
      <c r="AG284" s="63">
        <f t="shared" si="56"/>
        <v>15877.534335294898</v>
      </c>
      <c r="AH284" s="62">
        <f t="shared" si="65"/>
        <v>2976.996326819924</v>
      </c>
      <c r="AI284" s="63">
        <f t="shared" si="57"/>
        <v>902476.08833409031</v>
      </c>
      <c r="AJ284" s="2"/>
      <c r="AK284" s="2"/>
      <c r="AL284" s="2"/>
    </row>
    <row r="285" spans="22:38" hidden="1" x14ac:dyDescent="0.3">
      <c r="V285" s="62">
        <v>282</v>
      </c>
      <c r="W285" s="63">
        <f t="shared" si="60"/>
        <v>1065384.6992732948</v>
      </c>
      <c r="X285" s="63">
        <f t="shared" si="55"/>
        <v>14574</v>
      </c>
      <c r="Y285" s="63">
        <f t="shared" si="58"/>
        <v>12896.019098644561</v>
      </c>
      <c r="Z285" s="63">
        <f t="shared" si="62"/>
        <v>1677.9809013554393</v>
      </c>
      <c r="AA285" s="63">
        <f t="shared" si="61"/>
        <v>1052488.6801746502</v>
      </c>
      <c r="AB285" s="62"/>
      <c r="AC285" s="62"/>
      <c r="AD285" s="62" t="b">
        <f t="shared" si="63"/>
        <v>1</v>
      </c>
      <c r="AE285" s="63">
        <f t="shared" si="59"/>
        <v>902476.08833409031</v>
      </c>
      <c r="AF285" s="63">
        <f t="shared" si="64"/>
        <v>18854.530662114823</v>
      </c>
      <c r="AG285" s="63">
        <f t="shared" si="56"/>
        <v>15929.00400909848</v>
      </c>
      <c r="AH285" s="62">
        <f t="shared" si="65"/>
        <v>2925.5266530163431</v>
      </c>
      <c r="AI285" s="63">
        <f t="shared" si="57"/>
        <v>886547.0843249918</v>
      </c>
      <c r="AJ285" s="2"/>
      <c r="AK285" s="2"/>
      <c r="AL285" s="2"/>
    </row>
    <row r="286" spans="22:38" hidden="1" x14ac:dyDescent="0.3">
      <c r="V286" s="62">
        <v>283</v>
      </c>
      <c r="W286" s="63">
        <f t="shared" si="60"/>
        <v>1052488.6801746502</v>
      </c>
      <c r="X286" s="63">
        <f t="shared" si="55"/>
        <v>14574</v>
      </c>
      <c r="Y286" s="63">
        <f t="shared" si="58"/>
        <v>12916.330328724925</v>
      </c>
      <c r="Z286" s="63">
        <f t="shared" si="62"/>
        <v>1657.6696712750738</v>
      </c>
      <c r="AA286" s="63">
        <f t="shared" si="61"/>
        <v>1039572.3498459252</v>
      </c>
      <c r="AB286" s="62"/>
      <c r="AC286" s="62"/>
      <c r="AD286" s="62" t="b">
        <f t="shared" si="63"/>
        <v>1</v>
      </c>
      <c r="AE286" s="63">
        <f t="shared" si="59"/>
        <v>886547.0843249918</v>
      </c>
      <c r="AF286" s="63">
        <f t="shared" si="64"/>
        <v>18854.530662114823</v>
      </c>
      <c r="AG286" s="63">
        <f t="shared" si="56"/>
        <v>15980.640530427974</v>
      </c>
      <c r="AH286" s="62">
        <f t="shared" si="65"/>
        <v>2873.8901316868487</v>
      </c>
      <c r="AI286" s="63">
        <f t="shared" si="57"/>
        <v>870566.44379456388</v>
      </c>
      <c r="AJ286" s="2"/>
      <c r="AK286" s="2"/>
      <c r="AL286" s="2"/>
    </row>
    <row r="287" spans="22:38" hidden="1" x14ac:dyDescent="0.3">
      <c r="V287" s="62">
        <v>284</v>
      </c>
      <c r="W287" s="63">
        <f t="shared" si="60"/>
        <v>1039572.3498459252</v>
      </c>
      <c r="X287" s="63">
        <f t="shared" si="55"/>
        <v>14574</v>
      </c>
      <c r="Y287" s="63">
        <f t="shared" si="58"/>
        <v>12936.673548992669</v>
      </c>
      <c r="Z287" s="63">
        <f t="shared" si="62"/>
        <v>1637.3264510073323</v>
      </c>
      <c r="AA287" s="63">
        <f t="shared" si="61"/>
        <v>1026635.6762969325</v>
      </c>
      <c r="AB287" s="62"/>
      <c r="AC287" s="62"/>
      <c r="AD287" s="62" t="b">
        <f t="shared" si="63"/>
        <v>1</v>
      </c>
      <c r="AE287" s="63">
        <f t="shared" si="59"/>
        <v>870566.44379456388</v>
      </c>
      <c r="AF287" s="63">
        <f t="shared" si="64"/>
        <v>18854.530662114823</v>
      </c>
      <c r="AG287" s="63">
        <f t="shared" si="56"/>
        <v>16032.444440147445</v>
      </c>
      <c r="AH287" s="62">
        <f t="shared" si="65"/>
        <v>2822.0862219673782</v>
      </c>
      <c r="AI287" s="63">
        <f t="shared" si="57"/>
        <v>854533.99935441639</v>
      </c>
      <c r="AJ287" s="2"/>
      <c r="AK287" s="2"/>
      <c r="AL287" s="2"/>
    </row>
    <row r="288" spans="22:38" hidden="1" x14ac:dyDescent="0.3">
      <c r="V288" s="62">
        <v>285</v>
      </c>
      <c r="W288" s="63">
        <f t="shared" si="60"/>
        <v>1026635.6762969325</v>
      </c>
      <c r="X288" s="63">
        <f t="shared" si="55"/>
        <v>14574</v>
      </c>
      <c r="Y288" s="63">
        <f t="shared" si="58"/>
        <v>12957.048809832331</v>
      </c>
      <c r="Z288" s="63">
        <f t="shared" si="62"/>
        <v>1616.9511901676688</v>
      </c>
      <c r="AA288" s="63">
        <f t="shared" si="61"/>
        <v>1013678.6274871002</v>
      </c>
      <c r="AB288" s="62"/>
      <c r="AC288" s="62"/>
      <c r="AD288" s="62" t="b">
        <f t="shared" si="63"/>
        <v>1</v>
      </c>
      <c r="AE288" s="63">
        <f t="shared" si="59"/>
        <v>854533.99935441639</v>
      </c>
      <c r="AF288" s="63">
        <f t="shared" si="64"/>
        <v>18854.530662114823</v>
      </c>
      <c r="AG288" s="63">
        <f t="shared" si="56"/>
        <v>16084.416280874257</v>
      </c>
      <c r="AH288" s="62">
        <f t="shared" si="65"/>
        <v>2770.1143812405667</v>
      </c>
      <c r="AI288" s="63">
        <f t="shared" si="57"/>
        <v>838449.5830735421</v>
      </c>
      <c r="AJ288" s="2"/>
      <c r="AK288" s="2"/>
      <c r="AL288" s="2"/>
    </row>
    <row r="289" spans="22:38" hidden="1" x14ac:dyDescent="0.3">
      <c r="V289" s="62">
        <v>286</v>
      </c>
      <c r="W289" s="63">
        <f t="shared" si="60"/>
        <v>1013678.6274871002</v>
      </c>
      <c r="X289" s="63">
        <f t="shared" si="55"/>
        <v>14574</v>
      </c>
      <c r="Y289" s="63">
        <f t="shared" si="58"/>
        <v>12977.456161707818</v>
      </c>
      <c r="Z289" s="63">
        <f t="shared" si="62"/>
        <v>1596.543838292183</v>
      </c>
      <c r="AA289" s="63">
        <f t="shared" si="61"/>
        <v>1000701.1713253923</v>
      </c>
      <c r="AB289" s="62"/>
      <c r="AC289" s="62"/>
      <c r="AD289" s="62" t="b">
        <f t="shared" si="63"/>
        <v>1</v>
      </c>
      <c r="AE289" s="63">
        <f t="shared" si="59"/>
        <v>838449.5830735421</v>
      </c>
      <c r="AF289" s="63">
        <f t="shared" si="64"/>
        <v>18854.530662114823</v>
      </c>
      <c r="AG289" s="63">
        <f t="shared" si="56"/>
        <v>16136.556596984758</v>
      </c>
      <c r="AH289" s="62">
        <f t="shared" si="65"/>
        <v>2717.9740651300658</v>
      </c>
      <c r="AI289" s="63">
        <f t="shared" si="57"/>
        <v>822313.02647655737</v>
      </c>
      <c r="AJ289" s="2"/>
      <c r="AK289" s="2"/>
      <c r="AL289" s="2"/>
    </row>
    <row r="290" spans="22:38" hidden="1" x14ac:dyDescent="0.3">
      <c r="V290" s="62">
        <v>287</v>
      </c>
      <c r="W290" s="63">
        <f t="shared" si="60"/>
        <v>1000701.1713253923</v>
      </c>
      <c r="X290" s="63">
        <f t="shared" si="55"/>
        <v>14574</v>
      </c>
      <c r="Y290" s="63">
        <f t="shared" si="58"/>
        <v>12997.895655162507</v>
      </c>
      <c r="Z290" s="63">
        <f t="shared" si="62"/>
        <v>1576.104344837493</v>
      </c>
      <c r="AA290" s="63">
        <f t="shared" si="61"/>
        <v>987703.27567022981</v>
      </c>
      <c r="AB290" s="62"/>
      <c r="AC290" s="62"/>
      <c r="AD290" s="62" t="b">
        <f t="shared" si="63"/>
        <v>1</v>
      </c>
      <c r="AE290" s="63">
        <f t="shared" si="59"/>
        <v>822313.02647655737</v>
      </c>
      <c r="AF290" s="63">
        <f t="shared" si="64"/>
        <v>18854.530662114823</v>
      </c>
      <c r="AG290" s="63">
        <f t="shared" si="56"/>
        <v>16188.865934619982</v>
      </c>
      <c r="AH290" s="62">
        <f t="shared" si="65"/>
        <v>2665.6647274948405</v>
      </c>
      <c r="AI290" s="63">
        <f t="shared" si="57"/>
        <v>806124.16054193734</v>
      </c>
      <c r="AJ290" s="2"/>
      <c r="AK290" s="2"/>
      <c r="AL290" s="2"/>
    </row>
    <row r="291" spans="22:38" hidden="1" x14ac:dyDescent="0.3">
      <c r="V291" s="62">
        <v>288</v>
      </c>
      <c r="W291" s="63">
        <f t="shared" si="60"/>
        <v>987703.27567022981</v>
      </c>
      <c r="X291" s="63">
        <f t="shared" si="55"/>
        <v>14574</v>
      </c>
      <c r="Y291" s="63">
        <f t="shared" si="58"/>
        <v>13018.367340819388</v>
      </c>
      <c r="Z291" s="63">
        <f t="shared" si="62"/>
        <v>1555.6326591806119</v>
      </c>
      <c r="AA291" s="63">
        <f t="shared" si="61"/>
        <v>974684.90832941036</v>
      </c>
      <c r="AB291" s="62"/>
      <c r="AC291" s="62"/>
      <c r="AD291" s="62" t="b">
        <f t="shared" si="63"/>
        <v>1</v>
      </c>
      <c r="AE291" s="63">
        <f t="shared" si="59"/>
        <v>806124.16054193734</v>
      </c>
      <c r="AF291" s="63">
        <f t="shared" si="64"/>
        <v>18854.530662114823</v>
      </c>
      <c r="AG291" s="63">
        <f t="shared" si="56"/>
        <v>16241.344841691376</v>
      </c>
      <c r="AH291" s="62">
        <f t="shared" si="65"/>
        <v>2613.1858204234472</v>
      </c>
      <c r="AI291" s="63">
        <f t="shared" si="57"/>
        <v>789882.8157002459</v>
      </c>
      <c r="AJ291" s="2"/>
      <c r="AK291" s="2"/>
      <c r="AL291" s="2"/>
    </row>
    <row r="292" spans="22:38" hidden="1" x14ac:dyDescent="0.3">
      <c r="V292" s="62">
        <v>289</v>
      </c>
      <c r="W292" s="63">
        <f t="shared" si="60"/>
        <v>974684.90832941036</v>
      </c>
      <c r="X292" s="63">
        <f t="shared" si="55"/>
        <v>14574</v>
      </c>
      <c r="Y292" s="63">
        <f t="shared" si="58"/>
        <v>13038.871269381179</v>
      </c>
      <c r="Z292" s="63">
        <f t="shared" si="62"/>
        <v>1535.1287306188215</v>
      </c>
      <c r="AA292" s="63">
        <f t="shared" si="61"/>
        <v>961646.03706002922</v>
      </c>
      <c r="AB292" s="62"/>
      <c r="AC292" s="62"/>
      <c r="AD292" s="62" t="b">
        <f t="shared" si="63"/>
        <v>1</v>
      </c>
      <c r="AE292" s="63">
        <f t="shared" si="59"/>
        <v>789882.8157002459</v>
      </c>
      <c r="AF292" s="63">
        <f t="shared" si="64"/>
        <v>18854.530662114823</v>
      </c>
      <c r="AG292" s="63">
        <f t="shared" si="56"/>
        <v>16293.993867886526</v>
      </c>
      <c r="AH292" s="62">
        <f t="shared" si="65"/>
        <v>2560.5367942282974</v>
      </c>
      <c r="AI292" s="63">
        <f t="shared" si="57"/>
        <v>773588.82183235942</v>
      </c>
      <c r="AJ292" s="2"/>
      <c r="AK292" s="2"/>
      <c r="AL292" s="2"/>
    </row>
    <row r="293" spans="22:38" hidden="1" x14ac:dyDescent="0.3">
      <c r="V293" s="62">
        <v>290</v>
      </c>
      <c r="W293" s="63">
        <f t="shared" si="60"/>
        <v>961646.03706002922</v>
      </c>
      <c r="X293" s="63">
        <f t="shared" si="55"/>
        <v>14574</v>
      </c>
      <c r="Y293" s="63">
        <f t="shared" si="58"/>
        <v>13059.407491630454</v>
      </c>
      <c r="Z293" s="63">
        <f t="shared" si="62"/>
        <v>1514.5925083695458</v>
      </c>
      <c r="AA293" s="63">
        <f t="shared" si="61"/>
        <v>948586.62956839881</v>
      </c>
      <c r="AB293" s="62"/>
      <c r="AC293" s="62"/>
      <c r="AD293" s="62" t="b">
        <f t="shared" si="63"/>
        <v>1</v>
      </c>
      <c r="AE293" s="63">
        <f t="shared" si="59"/>
        <v>773588.82183235942</v>
      </c>
      <c r="AF293" s="63">
        <f t="shared" si="64"/>
        <v>18854.530662114823</v>
      </c>
      <c r="AG293" s="63">
        <f t="shared" si="56"/>
        <v>16346.813564674925</v>
      </c>
      <c r="AH293" s="62">
        <f t="shared" si="65"/>
        <v>2507.7170974398987</v>
      </c>
      <c r="AI293" s="63">
        <f t="shared" si="57"/>
        <v>757242.00826768449</v>
      </c>
      <c r="AJ293" s="2"/>
      <c r="AK293" s="2"/>
      <c r="AL293" s="2"/>
    </row>
    <row r="294" spans="22:38" hidden="1" x14ac:dyDescent="0.3">
      <c r="V294" s="62">
        <v>291</v>
      </c>
      <c r="W294" s="63">
        <f t="shared" si="60"/>
        <v>948586.62956839881</v>
      </c>
      <c r="X294" s="63">
        <f t="shared" si="55"/>
        <v>14574</v>
      </c>
      <c r="Y294" s="63">
        <f t="shared" si="58"/>
        <v>13079.976058429773</v>
      </c>
      <c r="Z294" s="63">
        <f t="shared" si="62"/>
        <v>1494.0239415702281</v>
      </c>
      <c r="AA294" s="63">
        <f t="shared" si="61"/>
        <v>935506.65350996901</v>
      </c>
      <c r="AB294" s="62"/>
      <c r="AC294" s="62"/>
      <c r="AD294" s="62" t="b">
        <f t="shared" si="63"/>
        <v>1</v>
      </c>
      <c r="AE294" s="63">
        <f t="shared" si="59"/>
        <v>757242.00826768449</v>
      </c>
      <c r="AF294" s="63">
        <f t="shared" si="64"/>
        <v>18854.530662114823</v>
      </c>
      <c r="AG294" s="63">
        <f t="shared" si="56"/>
        <v>16399.804485313747</v>
      </c>
      <c r="AH294" s="62">
        <f t="shared" si="65"/>
        <v>2454.7261768010776</v>
      </c>
      <c r="AI294" s="63">
        <f t="shared" si="57"/>
        <v>740842.20378237078</v>
      </c>
      <c r="AJ294" s="2"/>
      <c r="AK294" s="2"/>
      <c r="AL294" s="2"/>
    </row>
    <row r="295" spans="22:38" hidden="1" x14ac:dyDescent="0.3">
      <c r="V295" s="62">
        <v>292</v>
      </c>
      <c r="W295" s="63">
        <f t="shared" si="60"/>
        <v>935506.65350996901</v>
      </c>
      <c r="X295" s="63">
        <f t="shared" si="55"/>
        <v>14574</v>
      </c>
      <c r="Y295" s="63">
        <f t="shared" si="58"/>
        <v>13100.577020721799</v>
      </c>
      <c r="Z295" s="63">
        <f t="shared" si="62"/>
        <v>1473.4229792782014</v>
      </c>
      <c r="AA295" s="63">
        <f t="shared" si="61"/>
        <v>922406.07648924727</v>
      </c>
      <c r="AB295" s="62"/>
      <c r="AC295" s="62"/>
      <c r="AD295" s="62" t="b">
        <f t="shared" si="63"/>
        <v>1</v>
      </c>
      <c r="AE295" s="63">
        <f t="shared" si="59"/>
        <v>740842.20378237078</v>
      </c>
      <c r="AF295" s="63">
        <f t="shared" si="64"/>
        <v>18854.530662114823</v>
      </c>
      <c r="AG295" s="63">
        <f t="shared" si="56"/>
        <v>16452.967184853638</v>
      </c>
      <c r="AH295" s="62">
        <f t="shared" si="65"/>
        <v>2401.5634772611857</v>
      </c>
      <c r="AI295" s="63">
        <f t="shared" si="57"/>
        <v>724389.23659751716</v>
      </c>
      <c r="AJ295" s="2"/>
      <c r="AK295" s="2"/>
      <c r="AL295" s="2"/>
    </row>
    <row r="296" spans="22:38" hidden="1" x14ac:dyDescent="0.3">
      <c r="V296" s="62">
        <v>293</v>
      </c>
      <c r="W296" s="63">
        <f t="shared" si="60"/>
        <v>922406.07648924727</v>
      </c>
      <c r="X296" s="63">
        <f t="shared" si="55"/>
        <v>14574</v>
      </c>
      <c r="Y296" s="63">
        <f t="shared" si="58"/>
        <v>13121.210429529436</v>
      </c>
      <c r="Z296" s="63">
        <f t="shared" si="62"/>
        <v>1452.7895704705645</v>
      </c>
      <c r="AA296" s="63">
        <f t="shared" si="61"/>
        <v>909284.86605971784</v>
      </c>
      <c r="AB296" s="62"/>
      <c r="AC296" s="62"/>
      <c r="AD296" s="62" t="b">
        <f t="shared" si="63"/>
        <v>1</v>
      </c>
      <c r="AE296" s="63">
        <f t="shared" si="59"/>
        <v>724389.23659751716</v>
      </c>
      <c r="AF296" s="63">
        <f t="shared" si="64"/>
        <v>18854.530662114823</v>
      </c>
      <c r="AG296" s="63">
        <f t="shared" si="56"/>
        <v>16506.302220144538</v>
      </c>
      <c r="AH296" s="62">
        <f t="shared" si="65"/>
        <v>2348.2284419702851</v>
      </c>
      <c r="AI296" s="63">
        <f t="shared" si="57"/>
        <v>707882.93437737261</v>
      </c>
      <c r="AJ296" s="2"/>
      <c r="AK296" s="2"/>
      <c r="AL296" s="2"/>
    </row>
    <row r="297" spans="22:38" hidden="1" x14ac:dyDescent="0.3">
      <c r="V297" s="62">
        <v>294</v>
      </c>
      <c r="W297" s="63">
        <f t="shared" si="60"/>
        <v>909284.86605971784</v>
      </c>
      <c r="X297" s="63">
        <f t="shared" si="55"/>
        <v>14574</v>
      </c>
      <c r="Y297" s="63">
        <f t="shared" si="58"/>
        <v>13141.876335955945</v>
      </c>
      <c r="Z297" s="63">
        <f t="shared" si="62"/>
        <v>1432.1236640440557</v>
      </c>
      <c r="AA297" s="63">
        <f t="shared" si="61"/>
        <v>896142.98972376192</v>
      </c>
      <c r="AB297" s="62"/>
      <c r="AC297" s="62"/>
      <c r="AD297" s="62" t="b">
        <f t="shared" si="63"/>
        <v>1</v>
      </c>
      <c r="AE297" s="63">
        <f t="shared" si="59"/>
        <v>707882.93437737261</v>
      </c>
      <c r="AF297" s="63">
        <f t="shared" si="64"/>
        <v>18854.530662114823</v>
      </c>
      <c r="AG297" s="63">
        <f t="shared" si="56"/>
        <v>16559.810149841505</v>
      </c>
      <c r="AH297" s="62">
        <f t="shared" si="65"/>
        <v>2294.7205122733162</v>
      </c>
      <c r="AI297" s="63">
        <f t="shared" si="57"/>
        <v>691323.12422753114</v>
      </c>
      <c r="AJ297" s="2"/>
      <c r="AK297" s="2"/>
      <c r="AL297" s="2"/>
    </row>
    <row r="298" spans="22:38" hidden="1" x14ac:dyDescent="0.3">
      <c r="V298" s="62">
        <v>295</v>
      </c>
      <c r="W298" s="63">
        <f t="shared" si="60"/>
        <v>896142.98972376192</v>
      </c>
      <c r="X298" s="63">
        <f t="shared" si="55"/>
        <v>14574</v>
      </c>
      <c r="Y298" s="63">
        <f t="shared" si="58"/>
        <v>13162.574791185074</v>
      </c>
      <c r="Z298" s="63">
        <f t="shared" si="62"/>
        <v>1411.4252088149251</v>
      </c>
      <c r="AA298" s="63">
        <f t="shared" si="61"/>
        <v>882980.41493257682</v>
      </c>
      <c r="AB298" s="62"/>
      <c r="AC298" s="62"/>
      <c r="AD298" s="62" t="b">
        <f t="shared" si="63"/>
        <v>1</v>
      </c>
      <c r="AE298" s="63">
        <f t="shared" si="59"/>
        <v>691323.12422753114</v>
      </c>
      <c r="AF298" s="63">
        <f t="shared" si="64"/>
        <v>18854.530662114823</v>
      </c>
      <c r="AG298" s="63">
        <f t="shared" si="56"/>
        <v>16613.491534410576</v>
      </c>
      <c r="AH298" s="62">
        <f t="shared" si="65"/>
        <v>2241.0391277042468</v>
      </c>
      <c r="AI298" s="63">
        <f t="shared" si="57"/>
        <v>674709.63269312051</v>
      </c>
      <c r="AJ298" s="2"/>
      <c r="AK298" s="2"/>
      <c r="AL298" s="2"/>
    </row>
    <row r="299" spans="22:38" hidden="1" x14ac:dyDescent="0.3">
      <c r="V299" s="62">
        <v>296</v>
      </c>
      <c r="W299" s="63">
        <f t="shared" si="60"/>
        <v>882980.41493257682</v>
      </c>
      <c r="X299" s="63">
        <f t="shared" si="55"/>
        <v>14574</v>
      </c>
      <c r="Y299" s="63">
        <f t="shared" si="58"/>
        <v>13183.305846481191</v>
      </c>
      <c r="Z299" s="63">
        <f t="shared" si="62"/>
        <v>1390.6941535188087</v>
      </c>
      <c r="AA299" s="63">
        <f t="shared" si="61"/>
        <v>869797.10908609559</v>
      </c>
      <c r="AB299" s="62"/>
      <c r="AC299" s="62"/>
      <c r="AD299" s="62" t="b">
        <f t="shared" si="63"/>
        <v>1</v>
      </c>
      <c r="AE299" s="63">
        <f t="shared" si="59"/>
        <v>674709.63269312051</v>
      </c>
      <c r="AF299" s="63">
        <f t="shared" si="64"/>
        <v>18854.530662114823</v>
      </c>
      <c r="AG299" s="63">
        <f t="shared" si="56"/>
        <v>16667.346936134625</v>
      </c>
      <c r="AH299" s="62">
        <f t="shared" si="65"/>
        <v>2187.1837259801991</v>
      </c>
      <c r="AI299" s="63">
        <f t="shared" si="57"/>
        <v>658042.28575698589</v>
      </c>
      <c r="AJ299" s="2"/>
      <c r="AK299" s="2"/>
      <c r="AL299" s="2"/>
    </row>
    <row r="300" spans="22:38" hidden="1" x14ac:dyDescent="0.3">
      <c r="V300" s="62">
        <v>297</v>
      </c>
      <c r="W300" s="63">
        <f t="shared" si="60"/>
        <v>869797.10908609559</v>
      </c>
      <c r="X300" s="63">
        <f t="shared" si="55"/>
        <v>14574</v>
      </c>
      <c r="Y300" s="63">
        <f t="shared" si="58"/>
        <v>13204.0695531894</v>
      </c>
      <c r="Z300" s="63">
        <f t="shared" si="62"/>
        <v>1369.9304468106004</v>
      </c>
      <c r="AA300" s="63">
        <f t="shared" si="61"/>
        <v>856593.03953290614</v>
      </c>
      <c r="AB300" s="62"/>
      <c r="AC300" s="62"/>
      <c r="AD300" s="62" t="b">
        <f t="shared" si="63"/>
        <v>1</v>
      </c>
      <c r="AE300" s="63">
        <f t="shared" si="59"/>
        <v>658042.28575698589</v>
      </c>
      <c r="AF300" s="63">
        <f t="shared" si="64"/>
        <v>18854.530662114823</v>
      </c>
      <c r="AG300" s="63">
        <f t="shared" si="56"/>
        <v>16721.376919119259</v>
      </c>
      <c r="AH300" s="62">
        <f t="shared" si="65"/>
        <v>2133.1537429955629</v>
      </c>
      <c r="AI300" s="63">
        <f t="shared" si="57"/>
        <v>641320.90883786662</v>
      </c>
      <c r="AJ300" s="2"/>
      <c r="AK300" s="2"/>
      <c r="AL300" s="2"/>
    </row>
    <row r="301" spans="22:38" hidden="1" x14ac:dyDescent="0.3">
      <c r="V301" s="62">
        <v>298</v>
      </c>
      <c r="W301" s="63">
        <f t="shared" si="60"/>
        <v>856593.03953290614</v>
      </c>
      <c r="X301" s="63">
        <f t="shared" si="55"/>
        <v>14574</v>
      </c>
      <c r="Y301" s="63">
        <f t="shared" si="58"/>
        <v>13224.865962735672</v>
      </c>
      <c r="Z301" s="63">
        <f t="shared" si="62"/>
        <v>1349.1340372643272</v>
      </c>
      <c r="AA301" s="63">
        <f t="shared" si="61"/>
        <v>843368.17357017042</v>
      </c>
      <c r="AB301" s="62"/>
      <c r="AC301" s="62"/>
      <c r="AD301" s="62" t="b">
        <f t="shared" si="63"/>
        <v>1</v>
      </c>
      <c r="AE301" s="63">
        <f t="shared" si="59"/>
        <v>641320.90883786662</v>
      </c>
      <c r="AF301" s="63">
        <f t="shared" si="64"/>
        <v>18854.530662114823</v>
      </c>
      <c r="AG301" s="63">
        <f t="shared" si="56"/>
        <v>16775.582049298737</v>
      </c>
      <c r="AH301" s="62">
        <f t="shared" si="65"/>
        <v>2078.9486128160847</v>
      </c>
      <c r="AI301" s="63">
        <f t="shared" si="57"/>
        <v>624545.32678856794</v>
      </c>
      <c r="AJ301" s="2"/>
      <c r="AK301" s="2"/>
      <c r="AL301" s="2"/>
    </row>
    <row r="302" spans="22:38" hidden="1" x14ac:dyDescent="0.3">
      <c r="V302" s="62">
        <v>299</v>
      </c>
      <c r="W302" s="63">
        <f t="shared" si="60"/>
        <v>843368.17357017042</v>
      </c>
      <c r="X302" s="63">
        <f t="shared" si="55"/>
        <v>14574</v>
      </c>
      <c r="Y302" s="63">
        <f t="shared" si="58"/>
        <v>13245.695126626983</v>
      </c>
      <c r="Z302" s="63">
        <f t="shared" si="62"/>
        <v>1328.3048733730184</v>
      </c>
      <c r="AA302" s="63">
        <f t="shared" si="61"/>
        <v>830122.47844354343</v>
      </c>
      <c r="AB302" s="62"/>
      <c r="AC302" s="62"/>
      <c r="AD302" s="62" t="b">
        <f t="shared" si="63"/>
        <v>1</v>
      </c>
      <c r="AE302" s="63">
        <f t="shared" si="59"/>
        <v>624545.32678856794</v>
      </c>
      <c r="AF302" s="63">
        <f t="shared" si="64"/>
        <v>18854.530662114823</v>
      </c>
      <c r="AG302" s="63">
        <f t="shared" si="56"/>
        <v>16829.96289444188</v>
      </c>
      <c r="AH302" s="62">
        <f t="shared" si="65"/>
        <v>2024.5677676729413</v>
      </c>
      <c r="AI302" s="63">
        <f t="shared" si="57"/>
        <v>607715.36389412603</v>
      </c>
      <c r="AJ302" s="2"/>
      <c r="AK302" s="2"/>
      <c r="AL302" s="2"/>
    </row>
    <row r="303" spans="22:38" hidden="1" x14ac:dyDescent="0.3">
      <c r="V303" s="62">
        <v>300</v>
      </c>
      <c r="W303" s="63">
        <f t="shared" si="60"/>
        <v>830122.47844354343</v>
      </c>
      <c r="X303" s="63">
        <f t="shared" si="55"/>
        <v>14574</v>
      </c>
      <c r="Y303" s="63">
        <f t="shared" si="58"/>
        <v>13266.557096451419</v>
      </c>
      <c r="Z303" s="63">
        <f t="shared" si="62"/>
        <v>1307.4429035485809</v>
      </c>
      <c r="AA303" s="63">
        <f t="shared" si="61"/>
        <v>816855.92134709202</v>
      </c>
      <c r="AB303" s="62"/>
      <c r="AC303" s="62"/>
      <c r="AD303" s="62" t="b">
        <f t="shared" si="63"/>
        <v>1</v>
      </c>
      <c r="AE303" s="63">
        <f t="shared" si="59"/>
        <v>607715.36389412603</v>
      </c>
      <c r="AF303" s="63">
        <f t="shared" si="64"/>
        <v>18854.530662114823</v>
      </c>
      <c r="AG303" s="63">
        <f t="shared" si="56"/>
        <v>16884.520024158031</v>
      </c>
      <c r="AH303" s="62">
        <f t="shared" si="65"/>
        <v>1970.0106379567922</v>
      </c>
      <c r="AI303" s="63">
        <f t="shared" si="57"/>
        <v>590830.84386996797</v>
      </c>
      <c r="AJ303" s="2"/>
      <c r="AK303" s="2"/>
      <c r="AL303" s="2"/>
    </row>
    <row r="304" spans="22:38" hidden="1" x14ac:dyDescent="0.3">
      <c r="V304" s="62">
        <v>301</v>
      </c>
      <c r="W304" s="63">
        <f t="shared" si="60"/>
        <v>816855.92134709202</v>
      </c>
      <c r="X304" s="63">
        <f t="shared" si="55"/>
        <v>14574</v>
      </c>
      <c r="Y304" s="63">
        <f t="shared" si="58"/>
        <v>13287.45192387833</v>
      </c>
      <c r="Z304" s="63">
        <f t="shared" si="62"/>
        <v>1286.54807612167</v>
      </c>
      <c r="AA304" s="63">
        <f t="shared" si="61"/>
        <v>803568.46942321374</v>
      </c>
      <c r="AB304" s="62"/>
      <c r="AC304" s="62"/>
      <c r="AD304" s="62" t="b">
        <f t="shared" si="63"/>
        <v>1</v>
      </c>
      <c r="AE304" s="63">
        <f t="shared" si="59"/>
        <v>590830.84386996797</v>
      </c>
      <c r="AF304" s="63">
        <f t="shared" si="64"/>
        <v>18854.530662114823</v>
      </c>
      <c r="AG304" s="63">
        <f t="shared" si="56"/>
        <v>16939.254009903008</v>
      </c>
      <c r="AH304" s="62">
        <f t="shared" si="65"/>
        <v>1915.2766522118129</v>
      </c>
      <c r="AI304" s="63">
        <f t="shared" si="57"/>
        <v>573891.58986006491</v>
      </c>
      <c r="AJ304" s="2"/>
      <c r="AK304" s="2"/>
      <c r="AL304" s="2"/>
    </row>
    <row r="305" spans="22:38" hidden="1" x14ac:dyDescent="0.3">
      <c r="V305" s="62">
        <v>302</v>
      </c>
      <c r="W305" s="63">
        <f t="shared" si="60"/>
        <v>803568.46942321374</v>
      </c>
      <c r="X305" s="63">
        <f t="shared" si="55"/>
        <v>14574</v>
      </c>
      <c r="Y305" s="63">
        <f t="shared" si="58"/>
        <v>13308.379660658438</v>
      </c>
      <c r="Z305" s="63">
        <f t="shared" si="62"/>
        <v>1265.6203393415617</v>
      </c>
      <c r="AA305" s="63">
        <f t="shared" si="61"/>
        <v>790260.08976255532</v>
      </c>
      <c r="AB305" s="62"/>
      <c r="AC305" s="62"/>
      <c r="AD305" s="62" t="b">
        <f t="shared" si="63"/>
        <v>1</v>
      </c>
      <c r="AE305" s="63">
        <f t="shared" si="59"/>
        <v>573891.58986006491</v>
      </c>
      <c r="AF305" s="63">
        <f t="shared" si="64"/>
        <v>18854.530662114823</v>
      </c>
      <c r="AG305" s="63">
        <f t="shared" si="56"/>
        <v>16994.165424985113</v>
      </c>
      <c r="AH305" s="62">
        <f t="shared" si="65"/>
        <v>1860.3652371297105</v>
      </c>
      <c r="AI305" s="63">
        <f t="shared" si="57"/>
        <v>556897.4244350798</v>
      </c>
      <c r="AJ305" s="2"/>
      <c r="AK305" s="2"/>
      <c r="AL305" s="2"/>
    </row>
    <row r="306" spans="22:38" hidden="1" x14ac:dyDescent="0.3">
      <c r="V306" s="62">
        <v>303</v>
      </c>
      <c r="W306" s="63">
        <f t="shared" si="60"/>
        <v>790260.08976255532</v>
      </c>
      <c r="X306" s="63">
        <f t="shared" si="55"/>
        <v>14574</v>
      </c>
      <c r="Y306" s="63">
        <f t="shared" si="58"/>
        <v>13329.340358623975</v>
      </c>
      <c r="Z306" s="63">
        <f t="shared" si="62"/>
        <v>1244.6596413760246</v>
      </c>
      <c r="AA306" s="63">
        <f t="shared" si="61"/>
        <v>776930.74940393132</v>
      </c>
      <c r="AB306" s="62"/>
      <c r="AC306" s="62"/>
      <c r="AD306" s="62" t="b">
        <f t="shared" si="63"/>
        <v>1</v>
      </c>
      <c r="AE306" s="63">
        <f t="shared" si="59"/>
        <v>556897.4244350798</v>
      </c>
      <c r="AF306" s="63">
        <f t="shared" si="64"/>
        <v>18854.530662114823</v>
      </c>
      <c r="AG306" s="63">
        <f t="shared" si="56"/>
        <v>17049.254844571107</v>
      </c>
      <c r="AH306" s="62">
        <f t="shared" si="65"/>
        <v>1805.2758175437173</v>
      </c>
      <c r="AI306" s="63">
        <f t="shared" si="57"/>
        <v>539848.16959050868</v>
      </c>
      <c r="AJ306" s="2"/>
      <c r="AK306" s="2"/>
      <c r="AL306" s="2"/>
    </row>
    <row r="307" spans="22:38" hidden="1" x14ac:dyDescent="0.3">
      <c r="V307" s="62">
        <v>304</v>
      </c>
      <c r="W307" s="63">
        <f t="shared" si="60"/>
        <v>776930.74940393132</v>
      </c>
      <c r="X307" s="63">
        <f t="shared" si="55"/>
        <v>14574</v>
      </c>
      <c r="Y307" s="63">
        <f t="shared" si="58"/>
        <v>13350.334069688808</v>
      </c>
      <c r="Z307" s="63">
        <f t="shared" si="62"/>
        <v>1223.6659303111917</v>
      </c>
      <c r="AA307" s="63">
        <f t="shared" si="61"/>
        <v>763580.41533424251</v>
      </c>
      <c r="AB307" s="62"/>
      <c r="AC307" s="62"/>
      <c r="AD307" s="62" t="b">
        <f t="shared" si="63"/>
        <v>1</v>
      </c>
      <c r="AE307" s="63">
        <f t="shared" si="59"/>
        <v>539848.16959050868</v>
      </c>
      <c r="AF307" s="63">
        <f t="shared" si="64"/>
        <v>18854.530662114823</v>
      </c>
      <c r="AG307" s="63">
        <f t="shared" si="56"/>
        <v>17104.522845692256</v>
      </c>
      <c r="AH307" s="62">
        <f t="shared" si="65"/>
        <v>1750.0078164225658</v>
      </c>
      <c r="AI307" s="63">
        <f t="shared" si="57"/>
        <v>522743.64674481645</v>
      </c>
      <c r="AJ307" s="2"/>
      <c r="AK307" s="2"/>
      <c r="AL307" s="2"/>
    </row>
    <row r="308" spans="22:38" hidden="1" x14ac:dyDescent="0.3">
      <c r="V308" s="62">
        <v>305</v>
      </c>
      <c r="W308" s="63">
        <f t="shared" si="60"/>
        <v>763580.41533424251</v>
      </c>
      <c r="X308" s="63">
        <f t="shared" si="55"/>
        <v>14574</v>
      </c>
      <c r="Y308" s="63">
        <f t="shared" si="58"/>
        <v>13371.360845848569</v>
      </c>
      <c r="Z308" s="63">
        <f t="shared" si="62"/>
        <v>1202.639154151432</v>
      </c>
      <c r="AA308" s="63">
        <f t="shared" si="61"/>
        <v>750209.05448839394</v>
      </c>
      <c r="AB308" s="62"/>
      <c r="AC308" s="62"/>
      <c r="AD308" s="62" t="b">
        <f t="shared" si="63"/>
        <v>1</v>
      </c>
      <c r="AE308" s="63">
        <f t="shared" si="59"/>
        <v>522743.64674481645</v>
      </c>
      <c r="AF308" s="63">
        <f t="shared" si="64"/>
        <v>18854.530662114823</v>
      </c>
      <c r="AG308" s="63">
        <f t="shared" si="56"/>
        <v>17159.970007250377</v>
      </c>
      <c r="AH308" s="62">
        <f t="shared" si="65"/>
        <v>1694.5606548644466</v>
      </c>
      <c r="AI308" s="63">
        <f t="shared" si="57"/>
        <v>505583.67673756607</v>
      </c>
      <c r="AJ308" s="2"/>
      <c r="AK308" s="2"/>
      <c r="AL308" s="2"/>
    </row>
    <row r="309" spans="22:38" hidden="1" x14ac:dyDescent="0.3">
      <c r="V309" s="62">
        <v>306</v>
      </c>
      <c r="W309" s="63">
        <f t="shared" si="60"/>
        <v>750209.05448839394</v>
      </c>
      <c r="X309" s="63">
        <f t="shared" si="55"/>
        <v>14574</v>
      </c>
      <c r="Y309" s="63">
        <f t="shared" si="58"/>
        <v>13392.420739180779</v>
      </c>
      <c r="Z309" s="63">
        <f t="shared" si="62"/>
        <v>1181.5792608192205</v>
      </c>
      <c r="AA309" s="63">
        <f t="shared" si="61"/>
        <v>736816.63374921319</v>
      </c>
      <c r="AB309" s="62"/>
      <c r="AC309" s="62"/>
      <c r="AD309" s="62" t="b">
        <f t="shared" si="63"/>
        <v>1</v>
      </c>
      <c r="AE309" s="63">
        <f t="shared" si="59"/>
        <v>505583.67673756607</v>
      </c>
      <c r="AF309" s="63">
        <f t="shared" si="64"/>
        <v>18854.530662114823</v>
      </c>
      <c r="AG309" s="63">
        <f t="shared" si="56"/>
        <v>17215.59691002388</v>
      </c>
      <c r="AH309" s="62">
        <f t="shared" si="65"/>
        <v>1638.9337520909437</v>
      </c>
      <c r="AI309" s="63">
        <f t="shared" si="57"/>
        <v>488368.07982754218</v>
      </c>
      <c r="AJ309" s="2"/>
      <c r="AK309" s="2"/>
      <c r="AL309" s="2"/>
    </row>
    <row r="310" spans="22:38" hidden="1" x14ac:dyDescent="0.3">
      <c r="V310" s="62">
        <v>307</v>
      </c>
      <c r="W310" s="63">
        <f t="shared" si="60"/>
        <v>736816.63374921319</v>
      </c>
      <c r="X310" s="63">
        <f t="shared" si="55"/>
        <v>14574</v>
      </c>
      <c r="Y310" s="63">
        <f t="shared" si="58"/>
        <v>13413.513801844989</v>
      </c>
      <c r="Z310" s="63">
        <f t="shared" si="62"/>
        <v>1160.4861981550109</v>
      </c>
      <c r="AA310" s="63">
        <f t="shared" si="61"/>
        <v>723403.11994736816</v>
      </c>
      <c r="AB310" s="62"/>
      <c r="AC310" s="62"/>
      <c r="AD310" s="62" t="b">
        <f t="shared" si="63"/>
        <v>1</v>
      </c>
      <c r="AE310" s="63">
        <f t="shared" si="59"/>
        <v>488368.07982754218</v>
      </c>
      <c r="AF310" s="63">
        <f t="shared" si="64"/>
        <v>18854.530662114823</v>
      </c>
      <c r="AG310" s="63">
        <f t="shared" si="56"/>
        <v>17271.404136673875</v>
      </c>
      <c r="AH310" s="62">
        <f t="shared" si="65"/>
        <v>1583.1265254409493</v>
      </c>
      <c r="AI310" s="63">
        <f t="shared" si="57"/>
        <v>471096.67569086829</v>
      </c>
      <c r="AJ310" s="2"/>
      <c r="AK310" s="2"/>
      <c r="AL310" s="2"/>
    </row>
    <row r="311" spans="22:38" hidden="1" x14ac:dyDescent="0.3">
      <c r="V311" s="62">
        <v>308</v>
      </c>
      <c r="W311" s="63">
        <f t="shared" si="60"/>
        <v>723403.11994736816</v>
      </c>
      <c r="X311" s="63">
        <f t="shared" si="55"/>
        <v>14574</v>
      </c>
      <c r="Y311" s="63">
        <f t="shared" si="58"/>
        <v>13434.640086082894</v>
      </c>
      <c r="Z311" s="63">
        <f t="shared" si="62"/>
        <v>1139.3599139171049</v>
      </c>
      <c r="AA311" s="63">
        <f t="shared" si="61"/>
        <v>709968.4798612853</v>
      </c>
      <c r="AB311" s="62"/>
      <c r="AC311" s="62"/>
      <c r="AD311" s="62" t="b">
        <f t="shared" si="63"/>
        <v>1</v>
      </c>
      <c r="AE311" s="63">
        <f t="shared" si="59"/>
        <v>471096.67569086829</v>
      </c>
      <c r="AF311" s="63">
        <f t="shared" si="64"/>
        <v>18854.530662114823</v>
      </c>
      <c r="AG311" s="63">
        <f t="shared" si="56"/>
        <v>17327.392271750257</v>
      </c>
      <c r="AH311" s="62">
        <f t="shared" si="65"/>
        <v>1527.1383903645649</v>
      </c>
      <c r="AI311" s="63">
        <f t="shared" si="57"/>
        <v>453769.28341911803</v>
      </c>
      <c r="AJ311" s="2"/>
      <c r="AK311" s="2"/>
      <c r="AL311" s="2"/>
    </row>
    <row r="312" spans="22:38" hidden="1" x14ac:dyDescent="0.3">
      <c r="V312" s="62">
        <v>309</v>
      </c>
      <c r="W312" s="63">
        <f t="shared" si="60"/>
        <v>709968.4798612853</v>
      </c>
      <c r="X312" s="63">
        <f t="shared" si="55"/>
        <v>14574</v>
      </c>
      <c r="Y312" s="63">
        <f t="shared" si="58"/>
        <v>13455.799644218476</v>
      </c>
      <c r="Z312" s="63">
        <f t="shared" si="62"/>
        <v>1118.2003557815244</v>
      </c>
      <c r="AA312" s="63">
        <f t="shared" si="61"/>
        <v>696512.68021706678</v>
      </c>
      <c r="AB312" s="62"/>
      <c r="AC312" s="62"/>
      <c r="AD312" s="62" t="b">
        <f t="shared" si="63"/>
        <v>1</v>
      </c>
      <c r="AE312" s="63">
        <f t="shared" si="59"/>
        <v>453769.28341911803</v>
      </c>
      <c r="AF312" s="63">
        <f t="shared" si="64"/>
        <v>18854.530662114823</v>
      </c>
      <c r="AG312" s="63">
        <f t="shared" si="56"/>
        <v>17383.561901697849</v>
      </c>
      <c r="AH312" s="62">
        <f t="shared" si="65"/>
        <v>1470.9687604169746</v>
      </c>
      <c r="AI312" s="63">
        <f t="shared" si="57"/>
        <v>436385.7215174202</v>
      </c>
      <c r="AJ312" s="2"/>
      <c r="AK312" s="2"/>
      <c r="AL312" s="2"/>
    </row>
    <row r="313" spans="22:38" hidden="1" x14ac:dyDescent="0.3">
      <c r="V313" s="62">
        <v>310</v>
      </c>
      <c r="W313" s="63">
        <f t="shared" si="60"/>
        <v>696512.68021706678</v>
      </c>
      <c r="X313" s="63">
        <f t="shared" si="55"/>
        <v>14574</v>
      </c>
      <c r="Y313" s="63">
        <f t="shared" si="58"/>
        <v>13476.99252865812</v>
      </c>
      <c r="Z313" s="63">
        <f t="shared" si="62"/>
        <v>1097.0074713418801</v>
      </c>
      <c r="AA313" s="63">
        <f t="shared" si="61"/>
        <v>683035.68768840865</v>
      </c>
      <c r="AB313" s="62"/>
      <c r="AC313" s="62"/>
      <c r="AD313" s="62" t="b">
        <f t="shared" si="63"/>
        <v>1</v>
      </c>
      <c r="AE313" s="63">
        <f t="shared" si="59"/>
        <v>436385.7215174202</v>
      </c>
      <c r="AF313" s="63">
        <f t="shared" si="64"/>
        <v>18854.530662114823</v>
      </c>
      <c r="AG313" s="63">
        <f t="shared" si="56"/>
        <v>17439.913614862518</v>
      </c>
      <c r="AH313" s="62">
        <f t="shared" si="65"/>
        <v>1414.6170472523038</v>
      </c>
      <c r="AI313" s="63">
        <f t="shared" si="57"/>
        <v>418945.80790255766</v>
      </c>
      <c r="AJ313" s="2"/>
      <c r="AK313" s="2"/>
      <c r="AL313" s="2"/>
    </row>
    <row r="314" spans="22:38" hidden="1" x14ac:dyDescent="0.3">
      <c r="V314" s="62">
        <v>311</v>
      </c>
      <c r="W314" s="63">
        <f t="shared" si="60"/>
        <v>683035.68768840865</v>
      </c>
      <c r="X314" s="63">
        <f t="shared" si="55"/>
        <v>14574</v>
      </c>
      <c r="Y314" s="63">
        <f t="shared" si="58"/>
        <v>13498.218791890757</v>
      </c>
      <c r="Z314" s="63">
        <f t="shared" si="62"/>
        <v>1075.7812081092436</v>
      </c>
      <c r="AA314" s="63">
        <f t="shared" si="61"/>
        <v>669537.46889651788</v>
      </c>
      <c r="AB314" s="62"/>
      <c r="AC314" s="62"/>
      <c r="AD314" s="62" t="b">
        <f t="shared" si="63"/>
        <v>1</v>
      </c>
      <c r="AE314" s="63">
        <f t="shared" si="59"/>
        <v>418945.80790255766</v>
      </c>
      <c r="AF314" s="63">
        <f t="shared" si="64"/>
        <v>18854.530662114823</v>
      </c>
      <c r="AG314" s="63">
        <f t="shared" si="56"/>
        <v>17496.448001497363</v>
      </c>
      <c r="AH314" s="62">
        <f t="shared" si="65"/>
        <v>1358.082660617458</v>
      </c>
      <c r="AI314" s="63">
        <f t="shared" si="57"/>
        <v>401449.35990106029</v>
      </c>
      <c r="AJ314" s="2"/>
      <c r="AK314" s="2"/>
      <c r="AL314" s="2"/>
    </row>
    <row r="315" spans="22:38" hidden="1" x14ac:dyDescent="0.3">
      <c r="V315" s="62">
        <v>312</v>
      </c>
      <c r="W315" s="63">
        <f t="shared" si="60"/>
        <v>669537.46889651788</v>
      </c>
      <c r="X315" s="63">
        <f t="shared" si="55"/>
        <v>14574</v>
      </c>
      <c r="Y315" s="63">
        <f t="shared" si="58"/>
        <v>13519.478486487984</v>
      </c>
      <c r="Z315" s="63">
        <f t="shared" si="62"/>
        <v>1054.5215135120156</v>
      </c>
      <c r="AA315" s="63">
        <f t="shared" si="61"/>
        <v>656017.99041002989</v>
      </c>
      <c r="AB315" s="62"/>
      <c r="AC315" s="62"/>
      <c r="AD315" s="62" t="b">
        <f t="shared" si="63"/>
        <v>1</v>
      </c>
      <c r="AE315" s="63">
        <f t="shared" si="59"/>
        <v>401449.35990106029</v>
      </c>
      <c r="AF315" s="63">
        <f t="shared" si="64"/>
        <v>18854.530662114823</v>
      </c>
      <c r="AG315" s="63">
        <f t="shared" si="56"/>
        <v>17553.165653768887</v>
      </c>
      <c r="AH315" s="62">
        <f t="shared" si="65"/>
        <v>1301.3650083459372</v>
      </c>
      <c r="AI315" s="63">
        <f t="shared" si="57"/>
        <v>383896.19424729142</v>
      </c>
      <c r="AJ315" s="2"/>
      <c r="AK315" s="2"/>
      <c r="AL315" s="2"/>
    </row>
    <row r="316" spans="22:38" hidden="1" x14ac:dyDescent="0.3">
      <c r="V316" s="62">
        <v>313</v>
      </c>
      <c r="W316" s="63">
        <f t="shared" si="60"/>
        <v>656017.99041002989</v>
      </c>
      <c r="X316" s="63">
        <f t="shared" si="55"/>
        <v>14574</v>
      </c>
      <c r="Y316" s="63">
        <f t="shared" si="58"/>
        <v>13540.771665104203</v>
      </c>
      <c r="Z316" s="63">
        <f t="shared" si="62"/>
        <v>1033.2283348957969</v>
      </c>
      <c r="AA316" s="63">
        <f t="shared" si="61"/>
        <v>642477.21874492569</v>
      </c>
      <c r="AB316" s="62"/>
      <c r="AC316" s="62"/>
      <c r="AD316" s="62" t="b">
        <f t="shared" si="63"/>
        <v>1</v>
      </c>
      <c r="AE316" s="63">
        <f t="shared" si="59"/>
        <v>383896.19424729142</v>
      </c>
      <c r="AF316" s="63">
        <f t="shared" si="64"/>
        <v>18854.530662114823</v>
      </c>
      <c r="AG316" s="63">
        <f t="shared" si="56"/>
        <v>17610.067165763186</v>
      </c>
      <c r="AH316" s="62">
        <f t="shared" si="65"/>
        <v>1244.4634963516364</v>
      </c>
      <c r="AI316" s="63">
        <f t="shared" si="57"/>
        <v>366286.12708152825</v>
      </c>
      <c r="AJ316" s="2"/>
      <c r="AK316" s="2"/>
      <c r="AL316" s="2"/>
    </row>
    <row r="317" spans="22:38" hidden="1" x14ac:dyDescent="0.3">
      <c r="V317" s="62">
        <v>314</v>
      </c>
      <c r="W317" s="63">
        <f t="shared" si="60"/>
        <v>642477.21874492569</v>
      </c>
      <c r="X317" s="63">
        <f t="shared" si="55"/>
        <v>14574</v>
      </c>
      <c r="Y317" s="63">
        <f t="shared" si="58"/>
        <v>13562.098380476742</v>
      </c>
      <c r="Z317" s="63">
        <f t="shared" si="62"/>
        <v>1011.901619523258</v>
      </c>
      <c r="AA317" s="63">
        <f t="shared" si="61"/>
        <v>628915.12036444899</v>
      </c>
      <c r="AB317" s="62"/>
      <c r="AC317" s="62"/>
      <c r="AD317" s="62" t="b">
        <f t="shared" si="63"/>
        <v>1</v>
      </c>
      <c r="AE317" s="63">
        <f t="shared" si="59"/>
        <v>366286.12708152825</v>
      </c>
      <c r="AF317" s="63">
        <f t="shared" si="64"/>
        <v>18854.530662114823</v>
      </c>
      <c r="AG317" s="63">
        <f t="shared" si="56"/>
        <v>17667.153133492204</v>
      </c>
      <c r="AH317" s="62">
        <f t="shared" si="65"/>
        <v>1187.3775286226207</v>
      </c>
      <c r="AI317" s="63">
        <f t="shared" si="57"/>
        <v>348618.97394803603</v>
      </c>
      <c r="AJ317" s="2"/>
      <c r="AK317" s="2"/>
      <c r="AL317" s="2"/>
    </row>
    <row r="318" spans="22:38" hidden="1" x14ac:dyDescent="0.3">
      <c r="V318" s="62">
        <v>315</v>
      </c>
      <c r="W318" s="63">
        <f t="shared" si="60"/>
        <v>628915.12036444899</v>
      </c>
      <c r="X318" s="63">
        <f t="shared" si="55"/>
        <v>14574</v>
      </c>
      <c r="Y318" s="63">
        <f t="shared" si="58"/>
        <v>13583.458685425992</v>
      </c>
      <c r="Z318" s="63">
        <f t="shared" si="62"/>
        <v>990.54131457400717</v>
      </c>
      <c r="AA318" s="63">
        <f t="shared" si="61"/>
        <v>615331.66167902295</v>
      </c>
      <c r="AB318" s="62"/>
      <c r="AC318" s="62"/>
      <c r="AD318" s="62" t="b">
        <f t="shared" si="63"/>
        <v>1</v>
      </c>
      <c r="AE318" s="63">
        <f t="shared" si="59"/>
        <v>348618.97394803603</v>
      </c>
      <c r="AF318" s="63">
        <f t="shared" si="64"/>
        <v>18854.530662114823</v>
      </c>
      <c r="AG318" s="63">
        <f t="shared" si="56"/>
        <v>17724.424154899938</v>
      </c>
      <c r="AH318" s="62">
        <f t="shared" si="65"/>
        <v>1130.1065072148835</v>
      </c>
      <c r="AI318" s="63">
        <f t="shared" si="57"/>
        <v>330894.54979313607</v>
      </c>
      <c r="AJ318" s="2"/>
      <c r="AK318" s="2"/>
      <c r="AL318" s="2"/>
    </row>
    <row r="319" spans="22:38" hidden="1" x14ac:dyDescent="0.3">
      <c r="V319" s="62">
        <v>316</v>
      </c>
      <c r="W319" s="63">
        <f t="shared" si="60"/>
        <v>615331.66167902295</v>
      </c>
      <c r="X319" s="63">
        <f t="shared" si="55"/>
        <v>14574</v>
      </c>
      <c r="Y319" s="63">
        <f t="shared" si="58"/>
        <v>13604.852632855538</v>
      </c>
      <c r="Z319" s="63">
        <f t="shared" si="62"/>
        <v>969.1473671444611</v>
      </c>
      <c r="AA319" s="63">
        <f t="shared" si="61"/>
        <v>601726.80904616741</v>
      </c>
      <c r="AB319" s="62"/>
      <c r="AC319" s="62"/>
      <c r="AD319" s="62" t="b">
        <f t="shared" si="63"/>
        <v>1</v>
      </c>
      <c r="AE319" s="63">
        <f t="shared" si="59"/>
        <v>330894.54979313607</v>
      </c>
      <c r="AF319" s="63">
        <f t="shared" si="64"/>
        <v>18854.530662114823</v>
      </c>
      <c r="AG319" s="63">
        <f t="shared" si="56"/>
        <v>17781.88082986874</v>
      </c>
      <c r="AH319" s="62">
        <f t="shared" si="65"/>
        <v>1072.649832246083</v>
      </c>
      <c r="AI319" s="63">
        <f t="shared" si="57"/>
        <v>313112.66896326735</v>
      </c>
      <c r="AJ319" s="2"/>
      <c r="AK319" s="2"/>
      <c r="AL319" s="2"/>
    </row>
    <row r="320" spans="22:38" hidden="1" x14ac:dyDescent="0.3">
      <c r="V320" s="62">
        <v>317</v>
      </c>
      <c r="W320" s="63">
        <f t="shared" si="60"/>
        <v>601726.80904616741</v>
      </c>
      <c r="X320" s="63">
        <f t="shared" si="55"/>
        <v>14574</v>
      </c>
      <c r="Y320" s="63">
        <f t="shared" si="58"/>
        <v>13626.280275752286</v>
      </c>
      <c r="Z320" s="63">
        <f t="shared" si="62"/>
        <v>947.71972424771366</v>
      </c>
      <c r="AA320" s="63">
        <f t="shared" si="61"/>
        <v>588100.52877041511</v>
      </c>
      <c r="AB320" s="62"/>
      <c r="AC320" s="62"/>
      <c r="AD320" s="62" t="b">
        <f t="shared" si="63"/>
        <v>1</v>
      </c>
      <c r="AE320" s="63">
        <f t="shared" si="59"/>
        <v>313112.66896326735</v>
      </c>
      <c r="AF320" s="63">
        <f t="shared" si="64"/>
        <v>18854.530662114823</v>
      </c>
      <c r="AG320" s="63">
        <f t="shared" si="56"/>
        <v>17839.523760225566</v>
      </c>
      <c r="AH320" s="62">
        <f t="shared" si="65"/>
        <v>1015.0069018892585</v>
      </c>
      <c r="AI320" s="63">
        <f t="shared" si="57"/>
        <v>295273.14520304179</v>
      </c>
      <c r="AJ320" s="2"/>
      <c r="AK320" s="2"/>
      <c r="AL320" s="2"/>
    </row>
    <row r="321" spans="22:38" hidden="1" x14ac:dyDescent="0.3">
      <c r="V321" s="62">
        <v>318</v>
      </c>
      <c r="W321" s="63">
        <f t="shared" si="60"/>
        <v>588100.52877041511</v>
      </c>
      <c r="X321" s="63">
        <f t="shared" si="55"/>
        <v>14574</v>
      </c>
      <c r="Y321" s="63">
        <f t="shared" si="58"/>
        <v>13647.741667186596</v>
      </c>
      <c r="Z321" s="63">
        <f t="shared" si="62"/>
        <v>926.25833281340374</v>
      </c>
      <c r="AA321" s="63">
        <f t="shared" si="61"/>
        <v>574452.7871032285</v>
      </c>
      <c r="AB321" s="62"/>
      <c r="AC321" s="62"/>
      <c r="AD321" s="62" t="b">
        <f t="shared" si="63"/>
        <v>1</v>
      </c>
      <c r="AE321" s="63">
        <f t="shared" si="59"/>
        <v>295273.14520304179</v>
      </c>
      <c r="AF321" s="63">
        <f t="shared" si="64"/>
        <v>18854.530662114823</v>
      </c>
      <c r="AG321" s="63">
        <f t="shared" si="56"/>
        <v>17897.353549748295</v>
      </c>
      <c r="AH321" s="62">
        <f t="shared" si="65"/>
        <v>957.17711236652724</v>
      </c>
      <c r="AI321" s="63">
        <f t="shared" si="57"/>
        <v>277375.79165329348</v>
      </c>
      <c r="AJ321" s="2"/>
      <c r="AK321" s="2"/>
      <c r="AL321" s="2"/>
    </row>
    <row r="322" spans="22:38" hidden="1" x14ac:dyDescent="0.3">
      <c r="V322" s="62">
        <v>319</v>
      </c>
      <c r="W322" s="63">
        <f t="shared" si="60"/>
        <v>574452.7871032285</v>
      </c>
      <c r="X322" s="63">
        <f t="shared" si="55"/>
        <v>14574</v>
      </c>
      <c r="Y322" s="63">
        <f t="shared" si="58"/>
        <v>13669.236860312416</v>
      </c>
      <c r="Z322" s="63">
        <f t="shared" si="62"/>
        <v>904.76313968758495</v>
      </c>
      <c r="AA322" s="63">
        <f t="shared" si="61"/>
        <v>560783.5502429161</v>
      </c>
      <c r="AB322" s="62"/>
      <c r="AC322" s="62"/>
      <c r="AD322" s="62" t="b">
        <f t="shared" si="63"/>
        <v>1</v>
      </c>
      <c r="AE322" s="63">
        <f t="shared" si="59"/>
        <v>277375.79165329348</v>
      </c>
      <c r="AF322" s="63">
        <f t="shared" si="64"/>
        <v>18854.530662114823</v>
      </c>
      <c r="AG322" s="63">
        <f t="shared" si="56"/>
        <v>17955.370804172064</v>
      </c>
      <c r="AH322" s="62">
        <f t="shared" si="65"/>
        <v>899.15985794275969</v>
      </c>
      <c r="AI322" s="63">
        <f t="shared" si="57"/>
        <v>259420.42084912141</v>
      </c>
      <c r="AJ322" s="2"/>
      <c r="AK322" s="2"/>
      <c r="AL322" s="2"/>
    </row>
    <row r="323" spans="22:38" hidden="1" x14ac:dyDescent="0.3">
      <c r="V323" s="62">
        <v>320</v>
      </c>
      <c r="W323" s="63">
        <f t="shared" si="60"/>
        <v>560783.5502429161</v>
      </c>
      <c r="X323" s="63">
        <f t="shared" ref="X323:X386" si="66">$C$7</f>
        <v>14574</v>
      </c>
      <c r="Y323" s="63">
        <f t="shared" si="58"/>
        <v>13690.765908367408</v>
      </c>
      <c r="Z323" s="63">
        <f t="shared" si="62"/>
        <v>883.23409163259294</v>
      </c>
      <c r="AA323" s="63">
        <f t="shared" si="61"/>
        <v>547092.78433454875</v>
      </c>
      <c r="AB323" s="62"/>
      <c r="AC323" s="62"/>
      <c r="AD323" s="62" t="b">
        <f t="shared" si="63"/>
        <v>1</v>
      </c>
      <c r="AE323" s="63">
        <f t="shared" si="59"/>
        <v>259420.42084912141</v>
      </c>
      <c r="AF323" s="63">
        <f t="shared" si="64"/>
        <v>18854.530662114823</v>
      </c>
      <c r="AG323" s="63">
        <f t="shared" si="56"/>
        <v>18013.576131195587</v>
      </c>
      <c r="AH323" s="62">
        <f t="shared" si="65"/>
        <v>840.95453091923537</v>
      </c>
      <c r="AI323" s="63">
        <f t="shared" si="57"/>
        <v>241406.84471792582</v>
      </c>
      <c r="AJ323" s="2"/>
      <c r="AK323" s="2"/>
      <c r="AL323" s="2"/>
    </row>
    <row r="324" spans="22:38" hidden="1" x14ac:dyDescent="0.3">
      <c r="V324" s="62">
        <v>321</v>
      </c>
      <c r="W324" s="63">
        <f t="shared" si="60"/>
        <v>547092.78433454875</v>
      </c>
      <c r="X324" s="63">
        <f t="shared" si="66"/>
        <v>14574</v>
      </c>
      <c r="Y324" s="63">
        <f t="shared" si="58"/>
        <v>13712.328864673085</v>
      </c>
      <c r="Z324" s="63">
        <f t="shared" si="62"/>
        <v>861.67113532691428</v>
      </c>
      <c r="AA324" s="63">
        <f t="shared" si="61"/>
        <v>533380.45546987571</v>
      </c>
      <c r="AB324" s="62"/>
      <c r="AC324" s="62"/>
      <c r="AD324" s="62" t="b">
        <f t="shared" si="63"/>
        <v>1</v>
      </c>
      <c r="AE324" s="63">
        <f t="shared" si="59"/>
        <v>241406.84471792582</v>
      </c>
      <c r="AF324" s="63">
        <f t="shared" si="64"/>
        <v>18854.530662114823</v>
      </c>
      <c r="AG324" s="63">
        <f t="shared" ref="AG324:AG363" si="67">AF324-AH324</f>
        <v>18071.970140487545</v>
      </c>
      <c r="AH324" s="62">
        <f t="shared" si="65"/>
        <v>782.56052162727622</v>
      </c>
      <c r="AI324" s="63">
        <f t="shared" ref="AI324:AI363" si="68">AE324-AG324</f>
        <v>223334.87457743828</v>
      </c>
      <c r="AJ324" s="2"/>
      <c r="AK324" s="2"/>
      <c r="AL324" s="2"/>
    </row>
    <row r="325" spans="22:38" hidden="1" x14ac:dyDescent="0.3">
      <c r="V325" s="62">
        <v>322</v>
      </c>
      <c r="W325" s="63">
        <f t="shared" si="60"/>
        <v>533380.45546987571</v>
      </c>
      <c r="X325" s="63">
        <f t="shared" si="66"/>
        <v>14574</v>
      </c>
      <c r="Y325" s="63">
        <f t="shared" ref="Y325:Y363" si="69">X325-Z325</f>
        <v>13733.925782634946</v>
      </c>
      <c r="Z325" s="63">
        <f t="shared" si="62"/>
        <v>840.07421736505421</v>
      </c>
      <c r="AA325" s="63">
        <f t="shared" si="61"/>
        <v>519646.52968724078</v>
      </c>
      <c r="AB325" s="62"/>
      <c r="AC325" s="62"/>
      <c r="AD325" s="62" t="b">
        <f t="shared" si="63"/>
        <v>1</v>
      </c>
      <c r="AE325" s="63">
        <f t="shared" ref="AE325:AE363" si="70">AI324</f>
        <v>223334.87457743828</v>
      </c>
      <c r="AF325" s="63">
        <f t="shared" si="64"/>
        <v>18854.530662114823</v>
      </c>
      <c r="AG325" s="63">
        <f t="shared" si="67"/>
        <v>18130.553443692959</v>
      </c>
      <c r="AH325" s="62">
        <f t="shared" si="65"/>
        <v>723.9772184218624</v>
      </c>
      <c r="AI325" s="63">
        <f t="shared" si="68"/>
        <v>205204.32113374531</v>
      </c>
      <c r="AJ325" s="2"/>
      <c r="AK325" s="2"/>
      <c r="AL325" s="2"/>
    </row>
    <row r="326" spans="22:38" hidden="1" x14ac:dyDescent="0.3">
      <c r="V326" s="62">
        <v>323</v>
      </c>
      <c r="W326" s="63">
        <f t="shared" si="60"/>
        <v>519646.52968724078</v>
      </c>
      <c r="X326" s="63">
        <f t="shared" si="66"/>
        <v>14574</v>
      </c>
      <c r="Y326" s="63">
        <f t="shared" si="69"/>
        <v>13755.556715742596</v>
      </c>
      <c r="Z326" s="63">
        <f t="shared" si="62"/>
        <v>818.44328425740423</v>
      </c>
      <c r="AA326" s="63">
        <f t="shared" si="61"/>
        <v>505890.97297149821</v>
      </c>
      <c r="AB326" s="62"/>
      <c r="AC326" s="62"/>
      <c r="AD326" s="62" t="b">
        <f t="shared" si="63"/>
        <v>1</v>
      </c>
      <c r="AE326" s="63">
        <f t="shared" si="70"/>
        <v>205204.32113374531</v>
      </c>
      <c r="AF326" s="63">
        <f t="shared" si="64"/>
        <v>18854.530662114823</v>
      </c>
      <c r="AG326" s="63">
        <f t="shared" si="67"/>
        <v>18189.326654439599</v>
      </c>
      <c r="AH326" s="62">
        <f t="shared" si="65"/>
        <v>665.20400767522449</v>
      </c>
      <c r="AI326" s="63">
        <f t="shared" si="68"/>
        <v>187014.99447930572</v>
      </c>
      <c r="AJ326" s="2"/>
      <c r="AK326" s="2"/>
      <c r="AL326" s="2"/>
    </row>
    <row r="327" spans="22:38" hidden="1" x14ac:dyDescent="0.3">
      <c r="V327" s="62">
        <v>324</v>
      </c>
      <c r="W327" s="63">
        <f t="shared" si="60"/>
        <v>505890.97297149821</v>
      </c>
      <c r="X327" s="63">
        <f t="shared" si="66"/>
        <v>14574</v>
      </c>
      <c r="Y327" s="63">
        <f t="shared" si="69"/>
        <v>13777.22171756989</v>
      </c>
      <c r="Z327" s="63">
        <f t="shared" si="62"/>
        <v>796.7782824301097</v>
      </c>
      <c r="AA327" s="63">
        <f t="shared" si="61"/>
        <v>492113.75125392829</v>
      </c>
      <c r="AB327" s="62"/>
      <c r="AC327" s="62"/>
      <c r="AD327" s="62" t="b">
        <f t="shared" si="63"/>
        <v>1</v>
      </c>
      <c r="AE327" s="63">
        <f t="shared" si="70"/>
        <v>187014.99447930572</v>
      </c>
      <c r="AF327" s="63">
        <f t="shared" si="64"/>
        <v>18854.530662114823</v>
      </c>
      <c r="AG327" s="63">
        <f t="shared" si="67"/>
        <v>18248.290388344405</v>
      </c>
      <c r="AH327" s="62">
        <f t="shared" si="65"/>
        <v>606.24027377041614</v>
      </c>
      <c r="AI327" s="63">
        <f t="shared" si="68"/>
        <v>168766.70409096131</v>
      </c>
      <c r="AJ327" s="2"/>
      <c r="AK327" s="2"/>
      <c r="AL327" s="2"/>
    </row>
    <row r="328" spans="22:38" hidden="1" x14ac:dyDescent="0.3">
      <c r="V328" s="62">
        <v>325</v>
      </c>
      <c r="W328" s="63">
        <f t="shared" si="60"/>
        <v>492113.75125392829</v>
      </c>
      <c r="X328" s="63">
        <f t="shared" si="66"/>
        <v>14574</v>
      </c>
      <c r="Y328" s="63">
        <f t="shared" si="69"/>
        <v>13798.920841775063</v>
      </c>
      <c r="Z328" s="63">
        <f t="shared" si="62"/>
        <v>775.07915822493703</v>
      </c>
      <c r="AA328" s="63">
        <f t="shared" si="61"/>
        <v>478314.83041215321</v>
      </c>
      <c r="AB328" s="62"/>
      <c r="AC328" s="62"/>
      <c r="AD328" s="62" t="b">
        <f t="shared" si="63"/>
        <v>1</v>
      </c>
      <c r="AE328" s="63">
        <f t="shared" si="70"/>
        <v>168766.70409096131</v>
      </c>
      <c r="AF328" s="63">
        <f t="shared" si="64"/>
        <v>18854.530662114823</v>
      </c>
      <c r="AG328" s="63">
        <f t="shared" si="67"/>
        <v>18307.445263019956</v>
      </c>
      <c r="AH328" s="62">
        <f t="shared" si="65"/>
        <v>547.08539909486637</v>
      </c>
      <c r="AI328" s="63">
        <f t="shared" si="68"/>
        <v>150459.25882794135</v>
      </c>
      <c r="AJ328" s="2"/>
      <c r="AK328" s="2"/>
      <c r="AL328" s="2"/>
    </row>
    <row r="329" spans="22:38" hidden="1" x14ac:dyDescent="0.3">
      <c r="V329" s="62">
        <v>326</v>
      </c>
      <c r="W329" s="63">
        <f t="shared" si="60"/>
        <v>478314.83041215321</v>
      </c>
      <c r="X329" s="63">
        <f t="shared" si="66"/>
        <v>14574</v>
      </c>
      <c r="Y329" s="63">
        <f t="shared" si="69"/>
        <v>13820.654142100859</v>
      </c>
      <c r="Z329" s="63">
        <f t="shared" si="62"/>
        <v>753.34585789914127</v>
      </c>
      <c r="AA329" s="63">
        <f t="shared" si="61"/>
        <v>464494.17627005232</v>
      </c>
      <c r="AB329" s="62"/>
      <c r="AC329" s="62"/>
      <c r="AD329" s="62" t="b">
        <f t="shared" si="63"/>
        <v>1</v>
      </c>
      <c r="AE329" s="63">
        <f t="shared" si="70"/>
        <v>150459.25882794135</v>
      </c>
      <c r="AF329" s="63">
        <f t="shared" si="64"/>
        <v>18854.530662114823</v>
      </c>
      <c r="AG329" s="63">
        <f t="shared" si="67"/>
        <v>18366.791898080912</v>
      </c>
      <c r="AH329" s="62">
        <f t="shared" si="65"/>
        <v>487.73876403390994</v>
      </c>
      <c r="AI329" s="63">
        <f t="shared" si="68"/>
        <v>132092.46692986044</v>
      </c>
      <c r="AJ329" s="2"/>
      <c r="AK329" s="2"/>
      <c r="AL329" s="2"/>
    </row>
    <row r="330" spans="22:38" hidden="1" x14ac:dyDescent="0.3">
      <c r="V330" s="62">
        <v>327</v>
      </c>
      <c r="W330" s="63">
        <f t="shared" si="60"/>
        <v>464494.17627005232</v>
      </c>
      <c r="X330" s="63">
        <f t="shared" si="66"/>
        <v>14574</v>
      </c>
      <c r="Y330" s="63">
        <f t="shared" si="69"/>
        <v>13842.421672374669</v>
      </c>
      <c r="Z330" s="63">
        <f t="shared" si="62"/>
        <v>731.57832762533235</v>
      </c>
      <c r="AA330" s="63">
        <f t="shared" si="61"/>
        <v>450651.75459767767</v>
      </c>
      <c r="AB330" s="62"/>
      <c r="AC330" s="62"/>
      <c r="AD330" s="62" t="b">
        <f t="shared" si="63"/>
        <v>1</v>
      </c>
      <c r="AE330" s="63">
        <f t="shared" si="70"/>
        <v>132092.46692986044</v>
      </c>
      <c r="AF330" s="63">
        <f t="shared" si="64"/>
        <v>18854.530662114823</v>
      </c>
      <c r="AG330" s="63">
        <f t="shared" si="67"/>
        <v>18426.330915150524</v>
      </c>
      <c r="AH330" s="62">
        <f t="shared" si="65"/>
        <v>428.19974696429767</v>
      </c>
      <c r="AI330" s="63">
        <f t="shared" si="68"/>
        <v>113666.13601470992</v>
      </c>
      <c r="AJ330" s="2"/>
      <c r="AK330" s="2"/>
      <c r="AL330" s="2"/>
    </row>
    <row r="331" spans="22:38" hidden="1" x14ac:dyDescent="0.3">
      <c r="V331" s="62">
        <v>328</v>
      </c>
      <c r="W331" s="63">
        <f t="shared" si="60"/>
        <v>450651.75459767767</v>
      </c>
      <c r="X331" s="63">
        <f t="shared" si="66"/>
        <v>14574</v>
      </c>
      <c r="Y331" s="63">
        <f t="shared" si="69"/>
        <v>13864.223486508658</v>
      </c>
      <c r="Z331" s="63">
        <f t="shared" si="62"/>
        <v>709.77651349134237</v>
      </c>
      <c r="AA331" s="63">
        <f t="shared" si="61"/>
        <v>436787.53111116902</v>
      </c>
      <c r="AB331" s="62"/>
      <c r="AC331" s="62"/>
      <c r="AD331" s="62" t="b">
        <f t="shared" si="63"/>
        <v>1</v>
      </c>
      <c r="AE331" s="63">
        <f t="shared" si="70"/>
        <v>113666.13601470992</v>
      </c>
      <c r="AF331" s="63">
        <f t="shared" si="64"/>
        <v>18854.530662114823</v>
      </c>
      <c r="AG331" s="63">
        <f t="shared" si="67"/>
        <v>18486.062937867136</v>
      </c>
      <c r="AH331" s="62">
        <f t="shared" si="65"/>
        <v>368.46772424768466</v>
      </c>
      <c r="AI331" s="63">
        <f t="shared" si="68"/>
        <v>95180.073076842789</v>
      </c>
      <c r="AJ331" s="2"/>
      <c r="AK331" s="2"/>
      <c r="AL331" s="2"/>
    </row>
    <row r="332" spans="22:38" hidden="1" x14ac:dyDescent="0.3">
      <c r="V332" s="62">
        <v>329</v>
      </c>
      <c r="W332" s="63">
        <f t="shared" si="60"/>
        <v>436787.53111116902</v>
      </c>
      <c r="X332" s="63">
        <f t="shared" si="66"/>
        <v>14574</v>
      </c>
      <c r="Y332" s="63">
        <f t="shared" si="69"/>
        <v>13886.059638499908</v>
      </c>
      <c r="Z332" s="63">
        <f t="shared" si="62"/>
        <v>687.94036150009117</v>
      </c>
      <c r="AA332" s="63">
        <f t="shared" si="61"/>
        <v>422901.4714726691</v>
      </c>
      <c r="AB332" s="62"/>
      <c r="AC332" s="62"/>
      <c r="AD332" s="62" t="b">
        <f t="shared" si="63"/>
        <v>1</v>
      </c>
      <c r="AE332" s="63">
        <f t="shared" si="70"/>
        <v>95180.073076842789</v>
      </c>
      <c r="AF332" s="63">
        <f t="shared" si="64"/>
        <v>18854.530662114823</v>
      </c>
      <c r="AG332" s="63">
        <f t="shared" si="67"/>
        <v>18545.988591890724</v>
      </c>
      <c r="AH332" s="62">
        <f t="shared" si="65"/>
        <v>308.54207022409872</v>
      </c>
      <c r="AI332" s="63">
        <f t="shared" si="68"/>
        <v>76634.084484952065</v>
      </c>
      <c r="AJ332" s="2"/>
      <c r="AK332" s="2"/>
      <c r="AL332" s="2"/>
    </row>
    <row r="333" spans="22:38" hidden="1" x14ac:dyDescent="0.3">
      <c r="V333" s="62">
        <v>330</v>
      </c>
      <c r="W333" s="63">
        <f t="shared" si="60"/>
        <v>422901.4714726691</v>
      </c>
      <c r="X333" s="63">
        <f t="shared" si="66"/>
        <v>14574</v>
      </c>
      <c r="Y333" s="63">
        <f t="shared" si="69"/>
        <v>13907.930182430546</v>
      </c>
      <c r="Z333" s="63">
        <f t="shared" si="62"/>
        <v>666.0698175694539</v>
      </c>
      <c r="AA333" s="63">
        <f t="shared" si="61"/>
        <v>408993.54129023856</v>
      </c>
      <c r="AB333" s="62"/>
      <c r="AC333" s="62"/>
      <c r="AD333" s="62" t="b">
        <f t="shared" si="63"/>
        <v>1</v>
      </c>
      <c r="AE333" s="63">
        <f t="shared" si="70"/>
        <v>76634.084484952065</v>
      </c>
      <c r="AF333" s="63">
        <f t="shared" si="64"/>
        <v>18854.530662114823</v>
      </c>
      <c r="AG333" s="63">
        <f t="shared" si="67"/>
        <v>18606.108504909436</v>
      </c>
      <c r="AH333" s="62">
        <f t="shared" si="65"/>
        <v>248.4221572053863</v>
      </c>
      <c r="AI333" s="63">
        <f t="shared" si="68"/>
        <v>58027.975980042625</v>
      </c>
      <c r="AJ333" s="2"/>
      <c r="AK333" s="2"/>
      <c r="AL333" s="2"/>
    </row>
    <row r="334" spans="22:38" hidden="1" x14ac:dyDescent="0.3">
      <c r="V334" s="62">
        <v>331</v>
      </c>
      <c r="W334" s="63">
        <f t="shared" si="60"/>
        <v>408993.54129023856</v>
      </c>
      <c r="X334" s="63">
        <f t="shared" si="66"/>
        <v>14574</v>
      </c>
      <c r="Y334" s="63">
        <f t="shared" si="69"/>
        <v>13929.835172467874</v>
      </c>
      <c r="Z334" s="63">
        <f t="shared" si="62"/>
        <v>644.16482753212574</v>
      </c>
      <c r="AA334" s="63">
        <f t="shared" si="61"/>
        <v>395063.70611777069</v>
      </c>
      <c r="AB334" s="62"/>
      <c r="AC334" s="62"/>
      <c r="AD334" s="62" t="b">
        <f t="shared" si="63"/>
        <v>1</v>
      </c>
      <c r="AE334" s="63">
        <f t="shared" si="70"/>
        <v>58027.975980042625</v>
      </c>
      <c r="AF334" s="63">
        <f t="shared" si="64"/>
        <v>18854.530662114823</v>
      </c>
      <c r="AG334" s="63">
        <f t="shared" si="67"/>
        <v>18666.423306646186</v>
      </c>
      <c r="AH334" s="62">
        <f t="shared" si="65"/>
        <v>188.10735546863819</v>
      </c>
      <c r="AI334" s="63">
        <f t="shared" si="68"/>
        <v>39361.552673396436</v>
      </c>
      <c r="AJ334" s="2"/>
      <c r="AK334" s="2"/>
      <c r="AL334" s="2"/>
    </row>
    <row r="335" spans="22:38" hidden="1" x14ac:dyDescent="0.3">
      <c r="V335" s="62">
        <v>332</v>
      </c>
      <c r="W335" s="63">
        <f t="shared" ref="W335:W363" si="71">AA334</f>
        <v>395063.70611777069</v>
      </c>
      <c r="X335" s="63">
        <f t="shared" si="66"/>
        <v>14574</v>
      </c>
      <c r="Y335" s="63">
        <f t="shared" si="69"/>
        <v>13951.774662864511</v>
      </c>
      <c r="Z335" s="63">
        <f t="shared" si="62"/>
        <v>622.22533713548887</v>
      </c>
      <c r="AA335" s="63">
        <f t="shared" ref="AA335:AA363" si="72">W335-Y335</f>
        <v>381111.93145490618</v>
      </c>
      <c r="AB335" s="62"/>
      <c r="AC335" s="62"/>
      <c r="AD335" s="62" t="b">
        <f t="shared" si="63"/>
        <v>1</v>
      </c>
      <c r="AE335" s="63">
        <f t="shared" si="70"/>
        <v>39361.552673396436</v>
      </c>
      <c r="AF335" s="63">
        <f t="shared" si="64"/>
        <v>18854.530662114823</v>
      </c>
      <c r="AG335" s="63">
        <f t="shared" si="67"/>
        <v>18726.93362886523</v>
      </c>
      <c r="AH335" s="62">
        <f t="shared" si="65"/>
        <v>127.59703324959345</v>
      </c>
      <c r="AI335" s="63">
        <f t="shared" si="68"/>
        <v>20634.619044531206</v>
      </c>
      <c r="AJ335" s="2"/>
      <c r="AK335" s="2"/>
      <c r="AL335" s="2"/>
    </row>
    <row r="336" spans="22:38" hidden="1" x14ac:dyDescent="0.3">
      <c r="V336" s="62">
        <v>333</v>
      </c>
      <c r="W336" s="63">
        <f t="shared" si="71"/>
        <v>381111.93145490618</v>
      </c>
      <c r="X336" s="63">
        <f t="shared" si="66"/>
        <v>14574</v>
      </c>
      <c r="Y336" s="63">
        <f t="shared" si="69"/>
        <v>13973.748707958523</v>
      </c>
      <c r="Z336" s="63">
        <f t="shared" si="62"/>
        <v>600.25129204147731</v>
      </c>
      <c r="AA336" s="63">
        <f t="shared" si="72"/>
        <v>367138.18274694768</v>
      </c>
      <c r="AB336" s="62"/>
      <c r="AC336" s="62"/>
      <c r="AD336" s="62" t="b">
        <f t="shared" si="63"/>
        <v>1</v>
      </c>
      <c r="AE336" s="63">
        <f t="shared" si="70"/>
        <v>20634.619044531206</v>
      </c>
      <c r="AF336" s="63">
        <f t="shared" si="64"/>
        <v>18854.530662114823</v>
      </c>
      <c r="AG336" s="63">
        <f t="shared" si="67"/>
        <v>18787.640105378799</v>
      </c>
      <c r="AH336" s="62">
        <f t="shared" si="65"/>
        <v>66.890556736021992</v>
      </c>
      <c r="AI336" s="63">
        <f t="shared" si="68"/>
        <v>1846.9789391524064</v>
      </c>
      <c r="AJ336" s="2"/>
      <c r="AK336" s="2"/>
      <c r="AL336" s="2"/>
    </row>
    <row r="337" spans="22:38" hidden="1" x14ac:dyDescent="0.3">
      <c r="V337" s="62">
        <v>334</v>
      </c>
      <c r="W337" s="63">
        <f t="shared" si="71"/>
        <v>367138.18274694768</v>
      </c>
      <c r="X337" s="63">
        <f t="shared" si="66"/>
        <v>14574</v>
      </c>
      <c r="Y337" s="63">
        <f t="shared" si="69"/>
        <v>13995.757362173557</v>
      </c>
      <c r="Z337" s="63">
        <f t="shared" si="62"/>
        <v>578.24263782644255</v>
      </c>
      <c r="AA337" s="63">
        <f t="shared" si="72"/>
        <v>353142.42538477411</v>
      </c>
      <c r="AB337" s="62"/>
      <c r="AC337" s="62"/>
      <c r="AD337" s="62" t="b">
        <f t="shared" si="63"/>
        <v>1</v>
      </c>
      <c r="AE337" s="63">
        <f t="shared" si="70"/>
        <v>1846.9789391524064</v>
      </c>
      <c r="AF337" s="63">
        <f t="shared" si="64"/>
        <v>18854.530662114823</v>
      </c>
      <c r="AG337" s="63">
        <f t="shared" si="67"/>
        <v>18848.543372053737</v>
      </c>
      <c r="AH337" s="62">
        <f t="shared" si="65"/>
        <v>5.9872900610857185</v>
      </c>
      <c r="AI337" s="63">
        <f t="shared" si="68"/>
        <v>-17001.56443290133</v>
      </c>
      <c r="AJ337" s="2"/>
      <c r="AK337" s="2"/>
      <c r="AL337" s="2"/>
    </row>
    <row r="338" spans="22:38" hidden="1" x14ac:dyDescent="0.3">
      <c r="V338" s="62">
        <v>335</v>
      </c>
      <c r="W338" s="63">
        <f t="shared" si="71"/>
        <v>353142.42538477411</v>
      </c>
      <c r="X338" s="63">
        <f t="shared" si="66"/>
        <v>14574</v>
      </c>
      <c r="Y338" s="63">
        <f t="shared" si="69"/>
        <v>14017.800680018981</v>
      </c>
      <c r="Z338" s="63">
        <f t="shared" si="62"/>
        <v>556.19931998101924</v>
      </c>
      <c r="AA338" s="63">
        <f t="shared" si="72"/>
        <v>339124.62470475514</v>
      </c>
      <c r="AB338" s="62"/>
      <c r="AC338" s="62"/>
      <c r="AD338" s="62" t="b">
        <f t="shared" si="63"/>
        <v>1</v>
      </c>
      <c r="AE338" s="63">
        <f t="shared" si="70"/>
        <v>-17001.56443290133</v>
      </c>
      <c r="AF338" s="63">
        <f t="shared" si="64"/>
        <v>18854.530662114823</v>
      </c>
      <c r="AG338" s="63">
        <f t="shared" si="67"/>
        <v>18909.644066818146</v>
      </c>
      <c r="AH338" s="62">
        <f t="shared" si="65"/>
        <v>-55.113404703321812</v>
      </c>
      <c r="AI338" s="63">
        <f t="shared" si="68"/>
        <v>-35911.208499719476</v>
      </c>
      <c r="AJ338" s="2"/>
      <c r="AK338" s="2"/>
      <c r="AL338" s="2"/>
    </row>
    <row r="339" spans="22:38" hidden="1" x14ac:dyDescent="0.3">
      <c r="V339" s="62">
        <v>336</v>
      </c>
      <c r="W339" s="63">
        <f t="shared" si="71"/>
        <v>339124.62470475514</v>
      </c>
      <c r="X339" s="63">
        <f t="shared" si="66"/>
        <v>14574</v>
      </c>
      <c r="Y339" s="63">
        <f t="shared" si="69"/>
        <v>14039.87871609001</v>
      </c>
      <c r="Z339" s="63">
        <f t="shared" ref="Z339:Z363" si="73">W339*$C$14/12</f>
        <v>534.1212839099893</v>
      </c>
      <c r="AA339" s="63">
        <f t="shared" si="72"/>
        <v>325084.74598866515</v>
      </c>
      <c r="AB339" s="62"/>
      <c r="AC339" s="62"/>
      <c r="AD339" s="62" t="b">
        <f t="shared" ref="AD339:AD363" si="74">V339&gt;$C$13*12</f>
        <v>1</v>
      </c>
      <c r="AE339" s="63">
        <f t="shared" si="70"/>
        <v>-35911.208499719476</v>
      </c>
      <c r="AF339" s="63">
        <f t="shared" ref="AF339:AF402" si="75">IF(AD339,$C$7+$C$20,$C$7)</f>
        <v>18854.530662114823</v>
      </c>
      <c r="AG339" s="63">
        <f t="shared" si="67"/>
        <v>18970.942829668082</v>
      </c>
      <c r="AH339" s="62">
        <f t="shared" ref="AH339:AH363" si="76">AE339*($C$14+IF(V339&gt;12*$C$13,0.02,0))/12</f>
        <v>-116.41216755325731</v>
      </c>
      <c r="AI339" s="63">
        <f t="shared" si="68"/>
        <v>-54882.151329387561</v>
      </c>
      <c r="AJ339" s="2"/>
      <c r="AK339" s="2"/>
      <c r="AL339" s="2"/>
    </row>
    <row r="340" spans="22:38" hidden="1" x14ac:dyDescent="0.3">
      <c r="V340" s="62">
        <v>337</v>
      </c>
      <c r="W340" s="63">
        <f t="shared" si="71"/>
        <v>325084.74598866515</v>
      </c>
      <c r="X340" s="63">
        <f t="shared" si="66"/>
        <v>14574</v>
      </c>
      <c r="Y340" s="63">
        <f t="shared" si="69"/>
        <v>14061.991525067853</v>
      </c>
      <c r="Z340" s="63">
        <f t="shared" si="73"/>
        <v>512.00847493214758</v>
      </c>
      <c r="AA340" s="63">
        <f t="shared" si="72"/>
        <v>311022.75446359732</v>
      </c>
      <c r="AB340" s="62"/>
      <c r="AC340" s="62"/>
      <c r="AD340" s="62" t="b">
        <f t="shared" si="74"/>
        <v>1</v>
      </c>
      <c r="AE340" s="63">
        <f t="shared" si="70"/>
        <v>-54882.151329387561</v>
      </c>
      <c r="AF340" s="63">
        <f t="shared" si="75"/>
        <v>18854.530662114823</v>
      </c>
      <c r="AG340" s="63">
        <f t="shared" si="67"/>
        <v>19032.440302674255</v>
      </c>
      <c r="AH340" s="62">
        <f t="shared" si="76"/>
        <v>-177.90964055943138</v>
      </c>
      <c r="AI340" s="63">
        <f t="shared" si="68"/>
        <v>-73914.591632061813</v>
      </c>
      <c r="AJ340" s="2"/>
      <c r="AK340" s="2"/>
      <c r="AL340" s="2"/>
    </row>
    <row r="341" spans="22:38" hidden="1" x14ac:dyDescent="0.3">
      <c r="V341" s="62">
        <v>338</v>
      </c>
      <c r="W341" s="63">
        <f t="shared" si="71"/>
        <v>311022.75446359732</v>
      </c>
      <c r="X341" s="63">
        <f t="shared" si="66"/>
        <v>14574</v>
      </c>
      <c r="Y341" s="63">
        <f t="shared" si="69"/>
        <v>14084.139161719835</v>
      </c>
      <c r="Z341" s="63">
        <f t="shared" si="73"/>
        <v>489.86083828016581</v>
      </c>
      <c r="AA341" s="63">
        <f t="shared" si="72"/>
        <v>296938.61530187749</v>
      </c>
      <c r="AB341" s="62"/>
      <c r="AC341" s="62"/>
      <c r="AD341" s="62" t="b">
        <f t="shared" si="74"/>
        <v>1</v>
      </c>
      <c r="AE341" s="63">
        <f t="shared" si="70"/>
        <v>-73914.591632061813</v>
      </c>
      <c r="AF341" s="63">
        <f t="shared" si="75"/>
        <v>18854.530662114823</v>
      </c>
      <c r="AG341" s="63">
        <f t="shared" si="67"/>
        <v>19094.137129988758</v>
      </c>
      <c r="AH341" s="62">
        <f t="shared" si="76"/>
        <v>-239.60646787393375</v>
      </c>
      <c r="AI341" s="63">
        <f t="shared" si="68"/>
        <v>-93008.728762050567</v>
      </c>
      <c r="AJ341" s="2"/>
      <c r="AK341" s="2"/>
      <c r="AL341" s="2"/>
    </row>
    <row r="342" spans="22:38" hidden="1" x14ac:dyDescent="0.3">
      <c r="V342" s="62">
        <v>339</v>
      </c>
      <c r="W342" s="63">
        <f t="shared" si="71"/>
        <v>296938.61530187749</v>
      </c>
      <c r="X342" s="63">
        <f t="shared" si="66"/>
        <v>14574</v>
      </c>
      <c r="Y342" s="63">
        <f t="shared" si="69"/>
        <v>14106.321680899542</v>
      </c>
      <c r="Z342" s="63">
        <f t="shared" si="73"/>
        <v>467.67831910045703</v>
      </c>
      <c r="AA342" s="63">
        <f t="shared" si="72"/>
        <v>282832.29362097796</v>
      </c>
      <c r="AB342" s="62"/>
      <c r="AC342" s="62"/>
      <c r="AD342" s="62" t="b">
        <f t="shared" si="74"/>
        <v>1</v>
      </c>
      <c r="AE342" s="63">
        <f t="shared" si="70"/>
        <v>-93008.728762050567</v>
      </c>
      <c r="AF342" s="63">
        <f t="shared" si="75"/>
        <v>18854.530662114823</v>
      </c>
      <c r="AG342" s="63">
        <f t="shared" si="67"/>
        <v>19156.033957851803</v>
      </c>
      <c r="AH342" s="62">
        <f t="shared" si="76"/>
        <v>-301.50329573698065</v>
      </c>
      <c r="AI342" s="63">
        <f t="shared" si="68"/>
        <v>-112164.76271990237</v>
      </c>
      <c r="AJ342" s="2"/>
      <c r="AK342" s="2"/>
      <c r="AL342" s="2"/>
    </row>
    <row r="343" spans="22:38" hidden="1" x14ac:dyDescent="0.3">
      <c r="V343" s="62">
        <v>340</v>
      </c>
      <c r="W343" s="63">
        <f t="shared" si="71"/>
        <v>282832.29362097796</v>
      </c>
      <c r="X343" s="63">
        <f t="shared" si="66"/>
        <v>14574</v>
      </c>
      <c r="Y343" s="63">
        <f t="shared" si="69"/>
        <v>14128.539137546959</v>
      </c>
      <c r="Z343" s="63">
        <f t="shared" si="73"/>
        <v>445.46086245304031</v>
      </c>
      <c r="AA343" s="63">
        <f t="shared" si="72"/>
        <v>268703.754483431</v>
      </c>
      <c r="AB343" s="62"/>
      <c r="AC343" s="62"/>
      <c r="AD343" s="62" t="b">
        <f t="shared" si="74"/>
        <v>1</v>
      </c>
      <c r="AE343" s="63">
        <f t="shared" si="70"/>
        <v>-112164.76271990237</v>
      </c>
      <c r="AF343" s="63">
        <f t="shared" si="75"/>
        <v>18854.530662114823</v>
      </c>
      <c r="AG343" s="63">
        <f t="shared" si="67"/>
        <v>19218.131434598505</v>
      </c>
      <c r="AH343" s="62">
        <f t="shared" si="76"/>
        <v>-363.60077248368356</v>
      </c>
      <c r="AI343" s="63">
        <f t="shared" si="68"/>
        <v>-131382.89415450089</v>
      </c>
      <c r="AJ343" s="2"/>
      <c r="AK343" s="2"/>
      <c r="AL343" s="2"/>
    </row>
    <row r="344" spans="22:38" hidden="1" x14ac:dyDescent="0.3">
      <c r="V344" s="62">
        <v>341</v>
      </c>
      <c r="W344" s="63">
        <f t="shared" si="71"/>
        <v>268703.754483431</v>
      </c>
      <c r="X344" s="63">
        <f t="shared" si="66"/>
        <v>14574</v>
      </c>
      <c r="Y344" s="63">
        <f t="shared" si="69"/>
        <v>14150.791586688596</v>
      </c>
      <c r="Z344" s="63">
        <f t="shared" si="73"/>
        <v>423.20841331140383</v>
      </c>
      <c r="AA344" s="63">
        <f t="shared" si="72"/>
        <v>254552.96289674239</v>
      </c>
      <c r="AB344" s="62"/>
      <c r="AC344" s="62"/>
      <c r="AD344" s="62" t="b">
        <f t="shared" si="74"/>
        <v>1</v>
      </c>
      <c r="AE344" s="63">
        <f t="shared" si="70"/>
        <v>-131382.89415450089</v>
      </c>
      <c r="AF344" s="63">
        <f t="shared" si="75"/>
        <v>18854.530662114823</v>
      </c>
      <c r="AG344" s="63">
        <f t="shared" si="67"/>
        <v>19280.430210665665</v>
      </c>
      <c r="AH344" s="62">
        <f t="shared" si="76"/>
        <v>-425.89954855084039</v>
      </c>
      <c r="AI344" s="63">
        <f t="shared" si="68"/>
        <v>-150663.32436516654</v>
      </c>
      <c r="AJ344" s="2"/>
      <c r="AK344" s="2"/>
      <c r="AL344" s="2"/>
    </row>
    <row r="345" spans="22:38" hidden="1" x14ac:dyDescent="0.3">
      <c r="V345" s="62">
        <v>342</v>
      </c>
      <c r="W345" s="63">
        <f t="shared" si="71"/>
        <v>254552.96289674239</v>
      </c>
      <c r="X345" s="63">
        <f t="shared" si="66"/>
        <v>14574</v>
      </c>
      <c r="Y345" s="63">
        <f t="shared" si="69"/>
        <v>14173.079083437631</v>
      </c>
      <c r="Z345" s="63">
        <f t="shared" si="73"/>
        <v>400.92091656236926</v>
      </c>
      <c r="AA345" s="63">
        <f t="shared" si="72"/>
        <v>240379.88381330477</v>
      </c>
      <c r="AB345" s="62"/>
      <c r="AC345" s="62"/>
      <c r="AD345" s="62" t="b">
        <f t="shared" si="74"/>
        <v>1</v>
      </c>
      <c r="AE345" s="63">
        <f t="shared" si="70"/>
        <v>-150663.32436516654</v>
      </c>
      <c r="AF345" s="63">
        <f t="shared" si="75"/>
        <v>18854.530662114823</v>
      </c>
      <c r="AG345" s="63">
        <f t="shared" si="67"/>
        <v>19342.930938598573</v>
      </c>
      <c r="AH345" s="62">
        <f t="shared" si="76"/>
        <v>-488.40027648374826</v>
      </c>
      <c r="AI345" s="63">
        <f t="shared" si="68"/>
        <v>-170006.25530376512</v>
      </c>
      <c r="AJ345" s="2"/>
      <c r="AK345" s="2"/>
      <c r="AL345" s="2"/>
    </row>
    <row r="346" spans="22:38" hidden="1" x14ac:dyDescent="0.3">
      <c r="V346" s="62">
        <v>343</v>
      </c>
      <c r="W346" s="63">
        <f t="shared" si="71"/>
        <v>240379.88381330477</v>
      </c>
      <c r="X346" s="63">
        <f t="shared" si="66"/>
        <v>14574</v>
      </c>
      <c r="Y346" s="63">
        <f t="shared" si="69"/>
        <v>14195.401682994045</v>
      </c>
      <c r="Z346" s="63">
        <f t="shared" si="73"/>
        <v>378.59831700595504</v>
      </c>
      <c r="AA346" s="63">
        <f t="shared" si="72"/>
        <v>226184.48213031073</v>
      </c>
      <c r="AB346" s="62"/>
      <c r="AC346" s="62"/>
      <c r="AD346" s="62" t="b">
        <f t="shared" si="74"/>
        <v>1</v>
      </c>
      <c r="AE346" s="63">
        <f t="shared" si="70"/>
        <v>-170006.25530376512</v>
      </c>
      <c r="AF346" s="63">
        <f t="shared" si="75"/>
        <v>18854.530662114823</v>
      </c>
      <c r="AG346" s="63">
        <f t="shared" si="67"/>
        <v>19405.634273057862</v>
      </c>
      <c r="AH346" s="62">
        <f t="shared" si="76"/>
        <v>-551.10361094303869</v>
      </c>
      <c r="AI346" s="63">
        <f t="shared" si="68"/>
        <v>-189411.88957682298</v>
      </c>
      <c r="AJ346" s="2"/>
      <c r="AK346" s="2"/>
      <c r="AL346" s="2"/>
    </row>
    <row r="347" spans="22:38" hidden="1" x14ac:dyDescent="0.3">
      <c r="V347" s="62">
        <v>344</v>
      </c>
      <c r="W347" s="63">
        <f t="shared" si="71"/>
        <v>226184.48213031073</v>
      </c>
      <c r="X347" s="63">
        <f t="shared" si="66"/>
        <v>14574</v>
      </c>
      <c r="Y347" s="63">
        <f t="shared" si="69"/>
        <v>14217.759440644761</v>
      </c>
      <c r="Z347" s="63">
        <f t="shared" si="73"/>
        <v>356.24055935523938</v>
      </c>
      <c r="AA347" s="63">
        <f t="shared" si="72"/>
        <v>211966.72268966597</v>
      </c>
      <c r="AB347" s="62"/>
      <c r="AC347" s="62"/>
      <c r="AD347" s="62" t="b">
        <f t="shared" si="74"/>
        <v>1</v>
      </c>
      <c r="AE347" s="63">
        <f t="shared" si="70"/>
        <v>-189411.88957682298</v>
      </c>
      <c r="AF347" s="63">
        <f t="shared" si="75"/>
        <v>18854.530662114823</v>
      </c>
      <c r="AG347" s="63">
        <f t="shared" si="67"/>
        <v>19468.540870826357</v>
      </c>
      <c r="AH347" s="62">
        <f t="shared" si="76"/>
        <v>-614.01020871153457</v>
      </c>
      <c r="AI347" s="63">
        <f t="shared" si="68"/>
        <v>-208880.43044764933</v>
      </c>
      <c r="AJ347" s="2"/>
      <c r="AK347" s="2"/>
      <c r="AL347" s="2"/>
    </row>
    <row r="348" spans="22:38" hidden="1" x14ac:dyDescent="0.3">
      <c r="V348" s="62">
        <v>345</v>
      </c>
      <c r="W348" s="63">
        <f t="shared" si="71"/>
        <v>211966.72268966597</v>
      </c>
      <c r="X348" s="63">
        <f t="shared" si="66"/>
        <v>14574</v>
      </c>
      <c r="Y348" s="63">
        <f t="shared" si="69"/>
        <v>14240.152411763776</v>
      </c>
      <c r="Z348" s="63">
        <f t="shared" si="73"/>
        <v>333.84758823622388</v>
      </c>
      <c r="AA348" s="63">
        <f t="shared" si="72"/>
        <v>197726.57027790218</v>
      </c>
      <c r="AB348" s="62"/>
      <c r="AC348" s="62"/>
      <c r="AD348" s="62" t="b">
        <f t="shared" si="74"/>
        <v>1</v>
      </c>
      <c r="AE348" s="63">
        <f t="shared" si="70"/>
        <v>-208880.43044764933</v>
      </c>
      <c r="AF348" s="63">
        <f t="shared" si="75"/>
        <v>18854.530662114823</v>
      </c>
      <c r="AG348" s="63">
        <f t="shared" si="67"/>
        <v>19531.651390815954</v>
      </c>
      <c r="AH348" s="62">
        <f t="shared" si="76"/>
        <v>-677.12072870112991</v>
      </c>
      <c r="AI348" s="63">
        <f t="shared" si="68"/>
        <v>-228412.0818384653</v>
      </c>
      <c r="AJ348" s="2"/>
      <c r="AK348" s="2"/>
      <c r="AL348" s="2"/>
    </row>
    <row r="349" spans="22:38" hidden="1" x14ac:dyDescent="0.3">
      <c r="V349" s="62">
        <v>346</v>
      </c>
      <c r="W349" s="63">
        <f t="shared" si="71"/>
        <v>197726.57027790218</v>
      </c>
      <c r="X349" s="63">
        <f t="shared" si="66"/>
        <v>14574</v>
      </c>
      <c r="Y349" s="63">
        <f t="shared" si="69"/>
        <v>14262.580651812304</v>
      </c>
      <c r="Z349" s="63">
        <f t="shared" si="73"/>
        <v>311.4193481876959</v>
      </c>
      <c r="AA349" s="63">
        <f t="shared" si="72"/>
        <v>183463.98962608987</v>
      </c>
      <c r="AB349" s="62"/>
      <c r="AC349" s="62"/>
      <c r="AD349" s="62" t="b">
        <f t="shared" si="74"/>
        <v>1</v>
      </c>
      <c r="AE349" s="63">
        <f t="shared" si="70"/>
        <v>-228412.0818384653</v>
      </c>
      <c r="AF349" s="63">
        <f t="shared" si="75"/>
        <v>18854.530662114823</v>
      </c>
      <c r="AG349" s="63">
        <f t="shared" si="67"/>
        <v>19594.966494074513</v>
      </c>
      <c r="AH349" s="62">
        <f t="shared" si="76"/>
        <v>-740.43583195969177</v>
      </c>
      <c r="AI349" s="63">
        <f t="shared" si="68"/>
        <v>-248007.04833253979</v>
      </c>
      <c r="AJ349" s="2"/>
      <c r="AK349" s="2"/>
      <c r="AL349" s="2"/>
    </row>
    <row r="350" spans="22:38" hidden="1" x14ac:dyDescent="0.3">
      <c r="V350" s="62">
        <v>347</v>
      </c>
      <c r="W350" s="63">
        <f t="shared" si="71"/>
        <v>183463.98962608987</v>
      </c>
      <c r="X350" s="63">
        <f t="shared" si="66"/>
        <v>14574</v>
      </c>
      <c r="Y350" s="63">
        <f t="shared" si="69"/>
        <v>14285.044216338909</v>
      </c>
      <c r="Z350" s="63">
        <f t="shared" si="73"/>
        <v>288.95578366109152</v>
      </c>
      <c r="AA350" s="63">
        <f t="shared" si="72"/>
        <v>169178.94540975097</v>
      </c>
      <c r="AB350" s="62"/>
      <c r="AC350" s="62"/>
      <c r="AD350" s="62" t="b">
        <f t="shared" si="74"/>
        <v>1</v>
      </c>
      <c r="AE350" s="63">
        <f t="shared" si="70"/>
        <v>-248007.04833253979</v>
      </c>
      <c r="AF350" s="63">
        <f t="shared" si="75"/>
        <v>18854.530662114823</v>
      </c>
      <c r="AG350" s="63">
        <f t="shared" si="67"/>
        <v>19658.486843792805</v>
      </c>
      <c r="AH350" s="62">
        <f t="shared" si="76"/>
        <v>-803.9561816779833</v>
      </c>
      <c r="AI350" s="63">
        <f t="shared" si="68"/>
        <v>-267665.53517633257</v>
      </c>
      <c r="AJ350" s="2"/>
      <c r="AK350" s="2"/>
      <c r="AL350" s="2"/>
    </row>
    <row r="351" spans="22:38" hidden="1" x14ac:dyDescent="0.3">
      <c r="V351" s="62">
        <v>348</v>
      </c>
      <c r="W351" s="63">
        <f t="shared" si="71"/>
        <v>169178.94540975097</v>
      </c>
      <c r="X351" s="63">
        <f t="shared" si="66"/>
        <v>14574</v>
      </c>
      <c r="Y351" s="63">
        <f t="shared" si="69"/>
        <v>14307.543160979641</v>
      </c>
      <c r="Z351" s="63">
        <f t="shared" si="73"/>
        <v>266.45683902035779</v>
      </c>
      <c r="AA351" s="63">
        <f t="shared" si="72"/>
        <v>154871.40224877134</v>
      </c>
      <c r="AB351" s="62"/>
      <c r="AC351" s="62"/>
      <c r="AD351" s="62" t="b">
        <f t="shared" si="74"/>
        <v>1</v>
      </c>
      <c r="AE351" s="63">
        <f t="shared" si="70"/>
        <v>-267665.53517633257</v>
      </c>
      <c r="AF351" s="63">
        <f t="shared" si="75"/>
        <v>18854.530662114823</v>
      </c>
      <c r="AG351" s="63">
        <f t="shared" si="67"/>
        <v>19722.213105311435</v>
      </c>
      <c r="AH351" s="62">
        <f t="shared" si="76"/>
        <v>-867.68244319661153</v>
      </c>
      <c r="AI351" s="63">
        <f t="shared" si="68"/>
        <v>-287387.74828164402</v>
      </c>
      <c r="AJ351" s="2"/>
      <c r="AK351" s="2"/>
      <c r="AL351" s="2"/>
    </row>
    <row r="352" spans="22:38" hidden="1" x14ac:dyDescent="0.3">
      <c r="V352" s="62">
        <v>349</v>
      </c>
      <c r="W352" s="63">
        <f t="shared" si="71"/>
        <v>154871.40224877134</v>
      </c>
      <c r="X352" s="63">
        <f t="shared" si="66"/>
        <v>14574</v>
      </c>
      <c r="Y352" s="63">
        <f t="shared" si="69"/>
        <v>14330.077541458186</v>
      </c>
      <c r="Z352" s="63">
        <f t="shared" si="73"/>
        <v>243.92245854181488</v>
      </c>
      <c r="AA352" s="63">
        <f t="shared" si="72"/>
        <v>140541.32470731315</v>
      </c>
      <c r="AB352" s="62"/>
      <c r="AC352" s="62"/>
      <c r="AD352" s="62" t="b">
        <f t="shared" si="74"/>
        <v>1</v>
      </c>
      <c r="AE352" s="63">
        <f t="shared" si="70"/>
        <v>-287387.74828164402</v>
      </c>
      <c r="AF352" s="63">
        <f t="shared" si="75"/>
        <v>18854.530662114823</v>
      </c>
      <c r="AG352" s="63">
        <f t="shared" si="67"/>
        <v>19786.145946127817</v>
      </c>
      <c r="AH352" s="62">
        <f t="shared" si="76"/>
        <v>-931.61528401299609</v>
      </c>
      <c r="AI352" s="63">
        <f t="shared" si="68"/>
        <v>-307173.89422777185</v>
      </c>
      <c r="AJ352" s="2"/>
      <c r="AK352" s="2"/>
      <c r="AL352" s="2"/>
    </row>
    <row r="353" spans="22:38" hidden="1" x14ac:dyDescent="0.3">
      <c r="V353" s="62">
        <v>350</v>
      </c>
      <c r="W353" s="63">
        <f t="shared" si="71"/>
        <v>140541.32470731315</v>
      </c>
      <c r="X353" s="63">
        <f t="shared" si="66"/>
        <v>14574</v>
      </c>
      <c r="Y353" s="63">
        <f t="shared" si="69"/>
        <v>14352.647413585983</v>
      </c>
      <c r="Z353" s="63">
        <f t="shared" si="73"/>
        <v>221.35258641401822</v>
      </c>
      <c r="AA353" s="63">
        <f t="shared" si="72"/>
        <v>126188.67729372717</v>
      </c>
      <c r="AB353" s="62"/>
      <c r="AC353" s="62"/>
      <c r="AD353" s="62" t="b">
        <f t="shared" si="74"/>
        <v>1</v>
      </c>
      <c r="AE353" s="63">
        <f t="shared" si="70"/>
        <v>-307173.89422777185</v>
      </c>
      <c r="AF353" s="63">
        <f t="shared" si="75"/>
        <v>18854.530662114823</v>
      </c>
      <c r="AG353" s="63">
        <f t="shared" si="67"/>
        <v>19850.286035903184</v>
      </c>
      <c r="AH353" s="62">
        <f t="shared" si="76"/>
        <v>-995.75537378836043</v>
      </c>
      <c r="AI353" s="63">
        <f t="shared" si="68"/>
        <v>-327024.18026367505</v>
      </c>
      <c r="AJ353" s="2"/>
      <c r="AK353" s="2"/>
      <c r="AL353" s="2"/>
    </row>
    <row r="354" spans="22:38" hidden="1" x14ac:dyDescent="0.3">
      <c r="V354" s="62">
        <v>351</v>
      </c>
      <c r="W354" s="63">
        <f t="shared" si="71"/>
        <v>126188.67729372717</v>
      </c>
      <c r="X354" s="63">
        <f t="shared" si="66"/>
        <v>14574</v>
      </c>
      <c r="Y354" s="63">
        <f t="shared" si="69"/>
        <v>14375.252833262381</v>
      </c>
      <c r="Z354" s="63">
        <f t="shared" si="73"/>
        <v>198.74716673762032</v>
      </c>
      <c r="AA354" s="63">
        <f t="shared" si="72"/>
        <v>111813.4244604648</v>
      </c>
      <c r="AB354" s="62"/>
      <c r="AC354" s="62"/>
      <c r="AD354" s="62" t="b">
        <f t="shared" si="74"/>
        <v>1</v>
      </c>
      <c r="AE354" s="63">
        <f t="shared" si="70"/>
        <v>-327024.18026367505</v>
      </c>
      <c r="AF354" s="63">
        <f t="shared" si="75"/>
        <v>18854.530662114823</v>
      </c>
      <c r="AG354" s="63">
        <f t="shared" si="67"/>
        <v>19914.634046469571</v>
      </c>
      <c r="AH354" s="62">
        <f t="shared" si="76"/>
        <v>-1060.1033843547468</v>
      </c>
      <c r="AI354" s="63">
        <f t="shared" si="68"/>
        <v>-346938.81431014463</v>
      </c>
      <c r="AJ354" s="2"/>
      <c r="AK354" s="2"/>
      <c r="AL354" s="2"/>
    </row>
    <row r="355" spans="22:38" hidden="1" x14ac:dyDescent="0.3">
      <c r="V355" s="62">
        <v>352</v>
      </c>
      <c r="W355" s="63">
        <f t="shared" si="71"/>
        <v>111813.4244604648</v>
      </c>
      <c r="X355" s="63">
        <f t="shared" si="66"/>
        <v>14574</v>
      </c>
      <c r="Y355" s="63">
        <f t="shared" si="69"/>
        <v>14397.893856474768</v>
      </c>
      <c r="Z355" s="63">
        <f t="shared" si="73"/>
        <v>176.10614352523206</v>
      </c>
      <c r="AA355" s="63">
        <f t="shared" si="72"/>
        <v>97415.530603990032</v>
      </c>
      <c r="AB355" s="62"/>
      <c r="AC355" s="62"/>
      <c r="AD355" s="62" t="b">
        <f t="shared" si="74"/>
        <v>1</v>
      </c>
      <c r="AE355" s="63">
        <f t="shared" si="70"/>
        <v>-346938.81431014463</v>
      </c>
      <c r="AF355" s="63">
        <f t="shared" si="75"/>
        <v>18854.530662114823</v>
      </c>
      <c r="AG355" s="63">
        <f t="shared" si="67"/>
        <v>19979.190651836874</v>
      </c>
      <c r="AH355" s="62">
        <f t="shared" si="76"/>
        <v>-1124.6599897220524</v>
      </c>
      <c r="AI355" s="63">
        <f t="shared" si="68"/>
        <v>-366918.0049619815</v>
      </c>
      <c r="AJ355" s="2"/>
      <c r="AK355" s="2"/>
      <c r="AL355" s="2"/>
    </row>
    <row r="356" spans="22:38" hidden="1" x14ac:dyDescent="0.3">
      <c r="V356" s="62">
        <v>353</v>
      </c>
      <c r="W356" s="63">
        <f t="shared" si="71"/>
        <v>97415.530603990032</v>
      </c>
      <c r="X356" s="63">
        <f t="shared" si="66"/>
        <v>14574</v>
      </c>
      <c r="Y356" s="63">
        <f t="shared" si="69"/>
        <v>14420.570539298717</v>
      </c>
      <c r="Z356" s="63">
        <f t="shared" si="73"/>
        <v>153.42946070128428</v>
      </c>
      <c r="AA356" s="63">
        <f t="shared" si="72"/>
        <v>82994.960064691317</v>
      </c>
      <c r="AB356" s="62"/>
      <c r="AC356" s="62"/>
      <c r="AD356" s="62" t="b">
        <f t="shared" si="74"/>
        <v>1</v>
      </c>
      <c r="AE356" s="63">
        <f t="shared" si="70"/>
        <v>-366918.0049619815</v>
      </c>
      <c r="AF356" s="63">
        <f t="shared" si="75"/>
        <v>18854.530662114823</v>
      </c>
      <c r="AG356" s="63">
        <f t="shared" si="67"/>
        <v>20043.956528199913</v>
      </c>
      <c r="AH356" s="62">
        <f t="shared" si="76"/>
        <v>-1189.4258660850901</v>
      </c>
      <c r="AI356" s="63">
        <f t="shared" si="68"/>
        <v>-386961.96149018139</v>
      </c>
      <c r="AJ356" s="2"/>
      <c r="AK356" s="2"/>
      <c r="AL356" s="2"/>
    </row>
    <row r="357" spans="22:38" hidden="1" x14ac:dyDescent="0.3">
      <c r="V357" s="62">
        <v>354</v>
      </c>
      <c r="W357" s="63">
        <f t="shared" si="71"/>
        <v>82994.960064691317</v>
      </c>
      <c r="X357" s="63">
        <f t="shared" si="66"/>
        <v>14574</v>
      </c>
      <c r="Y357" s="63">
        <f t="shared" si="69"/>
        <v>14443.282937898111</v>
      </c>
      <c r="Z357" s="63">
        <f t="shared" si="73"/>
        <v>130.71706210188884</v>
      </c>
      <c r="AA357" s="63">
        <f t="shared" si="72"/>
        <v>68551.677126793205</v>
      </c>
      <c r="AB357" s="62"/>
      <c r="AC357" s="62"/>
      <c r="AD357" s="62" t="b">
        <f t="shared" si="74"/>
        <v>1</v>
      </c>
      <c r="AE357" s="63">
        <f t="shared" si="70"/>
        <v>-386961.96149018139</v>
      </c>
      <c r="AF357" s="63">
        <f t="shared" si="75"/>
        <v>18854.530662114823</v>
      </c>
      <c r="AG357" s="63">
        <f t="shared" si="67"/>
        <v>20108.932353945493</v>
      </c>
      <c r="AH357" s="62">
        <f t="shared" si="76"/>
        <v>-1254.4016918306713</v>
      </c>
      <c r="AI357" s="63">
        <f t="shared" si="68"/>
        <v>-407070.8938441269</v>
      </c>
      <c r="AJ357" s="2"/>
      <c r="AK357" s="2"/>
      <c r="AL357" s="2"/>
    </row>
    <row r="358" spans="22:38" hidden="1" x14ac:dyDescent="0.3">
      <c r="V358" s="62">
        <v>355</v>
      </c>
      <c r="W358" s="63">
        <f t="shared" si="71"/>
        <v>68551.677126793205</v>
      </c>
      <c r="X358" s="63">
        <f t="shared" si="66"/>
        <v>14574</v>
      </c>
      <c r="Y358" s="63">
        <f t="shared" si="69"/>
        <v>14466.031108525302</v>
      </c>
      <c r="Z358" s="63">
        <f t="shared" si="73"/>
        <v>107.9688914746993</v>
      </c>
      <c r="AA358" s="63">
        <f t="shared" si="72"/>
        <v>54085.6460182679</v>
      </c>
      <c r="AB358" s="62"/>
      <c r="AC358" s="62"/>
      <c r="AD358" s="62" t="b">
        <f t="shared" si="74"/>
        <v>1</v>
      </c>
      <c r="AE358" s="63">
        <f t="shared" si="70"/>
        <v>-407070.8938441269</v>
      </c>
      <c r="AF358" s="63">
        <f t="shared" si="75"/>
        <v>18854.530662114823</v>
      </c>
      <c r="AG358" s="63">
        <f t="shared" si="67"/>
        <v>20174.118809659536</v>
      </c>
      <c r="AH358" s="62">
        <f t="shared" si="76"/>
        <v>-1319.5881475447115</v>
      </c>
      <c r="AI358" s="63">
        <f t="shared" si="68"/>
        <v>-427245.01265378646</v>
      </c>
      <c r="AJ358" s="2"/>
      <c r="AK358" s="2"/>
      <c r="AL358" s="2"/>
    </row>
    <row r="359" spans="22:38" hidden="1" x14ac:dyDescent="0.3">
      <c r="V359" s="62">
        <v>356</v>
      </c>
      <c r="W359" s="63">
        <f t="shared" si="71"/>
        <v>54085.6460182679</v>
      </c>
      <c r="X359" s="63">
        <f t="shared" si="66"/>
        <v>14574</v>
      </c>
      <c r="Y359" s="63">
        <f t="shared" si="69"/>
        <v>14488.815107521228</v>
      </c>
      <c r="Z359" s="63">
        <f t="shared" si="73"/>
        <v>85.184892478771943</v>
      </c>
      <c r="AA359" s="63">
        <f t="shared" si="72"/>
        <v>39596.83091074667</v>
      </c>
      <c r="AB359" s="62"/>
      <c r="AC359" s="62"/>
      <c r="AD359" s="62" t="b">
        <f t="shared" si="74"/>
        <v>1</v>
      </c>
      <c r="AE359" s="63">
        <f t="shared" si="70"/>
        <v>-427245.01265378646</v>
      </c>
      <c r="AF359" s="63">
        <f t="shared" si="75"/>
        <v>18854.530662114823</v>
      </c>
      <c r="AG359" s="63">
        <f t="shared" si="67"/>
        <v>20239.516578134182</v>
      </c>
      <c r="AH359" s="62">
        <f t="shared" si="76"/>
        <v>-1384.985916019358</v>
      </c>
      <c r="AI359" s="63">
        <f t="shared" si="68"/>
        <v>-447484.52923192066</v>
      </c>
      <c r="AJ359" s="2"/>
      <c r="AK359" s="2"/>
      <c r="AL359" s="2"/>
    </row>
    <row r="360" spans="22:38" hidden="1" x14ac:dyDescent="0.3">
      <c r="V360" s="62">
        <v>357</v>
      </c>
      <c r="W360" s="63">
        <f t="shared" si="71"/>
        <v>39596.83091074667</v>
      </c>
      <c r="X360" s="63">
        <f t="shared" si="66"/>
        <v>14574</v>
      </c>
      <c r="Y360" s="63">
        <f t="shared" si="69"/>
        <v>14511.634991315574</v>
      </c>
      <c r="Z360" s="63">
        <f t="shared" si="73"/>
        <v>62.365008684426009</v>
      </c>
      <c r="AA360" s="63">
        <f t="shared" si="72"/>
        <v>25085.195919431098</v>
      </c>
      <c r="AB360" s="62"/>
      <c r="AC360" s="62"/>
      <c r="AD360" s="62" t="b">
        <f t="shared" si="74"/>
        <v>1</v>
      </c>
      <c r="AE360" s="63">
        <f t="shared" si="70"/>
        <v>-447484.52923192066</v>
      </c>
      <c r="AF360" s="63">
        <f t="shared" si="75"/>
        <v>18854.530662114823</v>
      </c>
      <c r="AG360" s="63">
        <f t="shared" si="67"/>
        <v>20305.126344374967</v>
      </c>
      <c r="AH360" s="62">
        <f t="shared" si="76"/>
        <v>-1450.5956822601429</v>
      </c>
      <c r="AI360" s="63">
        <f t="shared" si="68"/>
        <v>-467789.65557629563</v>
      </c>
      <c r="AJ360" s="2"/>
      <c r="AK360" s="2"/>
      <c r="AL360" s="2"/>
    </row>
    <row r="361" spans="22:38" hidden="1" x14ac:dyDescent="0.3">
      <c r="V361" s="62">
        <v>358</v>
      </c>
      <c r="W361" s="63">
        <f t="shared" si="71"/>
        <v>25085.195919431098</v>
      </c>
      <c r="X361" s="63">
        <f t="shared" si="66"/>
        <v>14574</v>
      </c>
      <c r="Y361" s="63">
        <f t="shared" si="69"/>
        <v>14534.490816426896</v>
      </c>
      <c r="Z361" s="63">
        <f t="shared" si="73"/>
        <v>39.509183573103982</v>
      </c>
      <c r="AA361" s="63">
        <f t="shared" si="72"/>
        <v>10550.705103004202</v>
      </c>
      <c r="AB361" s="62"/>
      <c r="AC361" s="62"/>
      <c r="AD361" s="62" t="b">
        <f t="shared" si="74"/>
        <v>1</v>
      </c>
      <c r="AE361" s="63">
        <f t="shared" si="70"/>
        <v>-467789.65557629563</v>
      </c>
      <c r="AF361" s="63">
        <f t="shared" si="75"/>
        <v>18854.530662114823</v>
      </c>
      <c r="AG361" s="63">
        <f t="shared" si="67"/>
        <v>20370.948795607983</v>
      </c>
      <c r="AH361" s="62">
        <f t="shared" si="76"/>
        <v>-1516.4181334931584</v>
      </c>
      <c r="AI361" s="63">
        <f t="shared" si="68"/>
        <v>-488160.60437190358</v>
      </c>
      <c r="AJ361" s="2"/>
      <c r="AK361" s="2"/>
      <c r="AL361" s="2"/>
    </row>
    <row r="362" spans="22:38" hidden="1" x14ac:dyDescent="0.3">
      <c r="V362" s="62">
        <v>359</v>
      </c>
      <c r="W362" s="63">
        <f t="shared" si="71"/>
        <v>10550.705103004202</v>
      </c>
      <c r="X362" s="63">
        <f t="shared" si="66"/>
        <v>14574</v>
      </c>
      <c r="Y362" s="63">
        <f t="shared" si="69"/>
        <v>14557.382639462769</v>
      </c>
      <c r="Z362" s="63">
        <f t="shared" si="73"/>
        <v>16.617360537231619</v>
      </c>
      <c r="AA362" s="63">
        <f t="shared" si="72"/>
        <v>-4006.6775364585665</v>
      </c>
      <c r="AB362" s="62"/>
      <c r="AC362" s="62"/>
      <c r="AD362" s="62" t="b">
        <f t="shared" si="74"/>
        <v>1</v>
      </c>
      <c r="AE362" s="63">
        <f t="shared" si="70"/>
        <v>-488160.60437190358</v>
      </c>
      <c r="AF362" s="63">
        <f t="shared" si="75"/>
        <v>18854.530662114823</v>
      </c>
      <c r="AG362" s="63">
        <f t="shared" si="67"/>
        <v>20436.984621287076</v>
      </c>
      <c r="AH362" s="62">
        <f t="shared" si="76"/>
        <v>-1582.4539591722541</v>
      </c>
      <c r="AI362" s="63">
        <f t="shared" si="68"/>
        <v>-508597.58899319067</v>
      </c>
      <c r="AJ362" s="2"/>
      <c r="AK362" s="2"/>
      <c r="AL362" s="2"/>
    </row>
    <row r="363" spans="22:38" hidden="1" x14ac:dyDescent="0.3">
      <c r="V363" s="62">
        <v>360</v>
      </c>
      <c r="W363" s="63">
        <f t="shared" si="71"/>
        <v>-4006.6775364585665</v>
      </c>
      <c r="X363" s="63">
        <f t="shared" si="66"/>
        <v>14574</v>
      </c>
      <c r="Y363" s="63">
        <f t="shared" si="69"/>
        <v>14580.310517119922</v>
      </c>
      <c r="Z363" s="63">
        <f t="shared" si="73"/>
        <v>-6.3105171199222418</v>
      </c>
      <c r="AA363" s="63">
        <f t="shared" si="72"/>
        <v>-18586.988053578491</v>
      </c>
      <c r="AB363" s="62"/>
      <c r="AC363" s="62"/>
      <c r="AD363" s="62" t="b">
        <f t="shared" si="74"/>
        <v>1</v>
      </c>
      <c r="AE363" s="63">
        <f t="shared" si="70"/>
        <v>-508597.58899319067</v>
      </c>
      <c r="AF363" s="63">
        <f t="shared" si="75"/>
        <v>18854.530662114823</v>
      </c>
      <c r="AG363" s="63">
        <f t="shared" si="67"/>
        <v>20503.234513101084</v>
      </c>
      <c r="AH363" s="62">
        <f t="shared" si="76"/>
        <v>-1648.7038509862598</v>
      </c>
      <c r="AI363" s="63">
        <f t="shared" si="68"/>
        <v>-529100.82350629172</v>
      </c>
      <c r="AJ363" s="2"/>
      <c r="AK363" s="2"/>
      <c r="AL363" s="2"/>
    </row>
    <row r="364" spans="22:38" hidden="1" x14ac:dyDescent="0.3">
      <c r="V364" s="62">
        <v>361</v>
      </c>
      <c r="W364" s="63">
        <f t="shared" ref="W364:W384" si="77">AA363</f>
        <v>-18586.988053578491</v>
      </c>
      <c r="X364" s="63">
        <f t="shared" si="66"/>
        <v>14574</v>
      </c>
      <c r="Y364" s="63">
        <f t="shared" ref="Y364:Y384" si="78">X364-Z364</f>
        <v>14603.274506184385</v>
      </c>
      <c r="Z364" s="63">
        <f t="shared" ref="Z364:Z384" si="79">W364*$C$14/12</f>
        <v>-29.274506184386123</v>
      </c>
      <c r="AA364" s="63">
        <f t="shared" ref="AA364:AA384" si="80">W364-Y364</f>
        <v>-33190.262559762879</v>
      </c>
      <c r="AB364" s="62"/>
      <c r="AC364" s="62"/>
      <c r="AD364" s="62" t="b">
        <f t="shared" ref="AD364:AD384" si="81">V364&gt;$C$13*12</f>
        <v>1</v>
      </c>
      <c r="AE364" s="63">
        <f t="shared" ref="AE364:AE384" si="82">AI363</f>
        <v>-529100.82350629172</v>
      </c>
      <c r="AF364" s="63">
        <f t="shared" si="75"/>
        <v>18854.530662114823</v>
      </c>
      <c r="AG364" s="63">
        <f t="shared" ref="AG364:AG384" si="83">AF364-AH364</f>
        <v>20569.699164981052</v>
      </c>
      <c r="AH364" s="62">
        <f t="shared" ref="AH364:AH384" si="84">AE364*($C$14+IF(V364&gt;12*$C$13,0.02,0))/12</f>
        <v>-1715.1685028662293</v>
      </c>
      <c r="AI364" s="63">
        <f t="shared" ref="AI364:AI384" si="85">AE364-AG364</f>
        <v>-549670.52267127275</v>
      </c>
    </row>
    <row r="365" spans="22:38" hidden="1" x14ac:dyDescent="0.3">
      <c r="V365" s="62">
        <v>362</v>
      </c>
      <c r="W365" s="63">
        <f t="shared" si="77"/>
        <v>-33190.262559762879</v>
      </c>
      <c r="X365" s="63">
        <f t="shared" si="66"/>
        <v>14574</v>
      </c>
      <c r="Y365" s="63">
        <f t="shared" si="78"/>
        <v>14626.274663531627</v>
      </c>
      <c r="Z365" s="63">
        <f t="shared" si="79"/>
        <v>-52.274663531626537</v>
      </c>
      <c r="AA365" s="63">
        <f t="shared" si="80"/>
        <v>-47816.537223294508</v>
      </c>
      <c r="AB365" s="62"/>
      <c r="AC365" s="62"/>
      <c r="AD365" s="62" t="b">
        <f t="shared" si="81"/>
        <v>1</v>
      </c>
      <c r="AE365" s="63">
        <f t="shared" si="82"/>
        <v>-549670.52267127275</v>
      </c>
      <c r="AF365" s="63">
        <f t="shared" si="75"/>
        <v>18854.530662114823</v>
      </c>
      <c r="AG365" s="63">
        <f t="shared" si="83"/>
        <v>20636.379273107534</v>
      </c>
      <c r="AH365" s="62">
        <f t="shared" si="84"/>
        <v>-1781.8486109927092</v>
      </c>
      <c r="AI365" s="63">
        <f t="shared" si="85"/>
        <v>-570306.90194438025</v>
      </c>
    </row>
    <row r="366" spans="22:38" hidden="1" x14ac:dyDescent="0.3">
      <c r="V366" s="62">
        <v>363</v>
      </c>
      <c r="W366" s="63">
        <f t="shared" si="77"/>
        <v>-47816.537223294508</v>
      </c>
      <c r="X366" s="63">
        <f t="shared" si="66"/>
        <v>14574</v>
      </c>
      <c r="Y366" s="63">
        <f t="shared" si="78"/>
        <v>14649.31104612669</v>
      </c>
      <c r="Z366" s="63">
        <f t="shared" si="79"/>
        <v>-75.311046126688851</v>
      </c>
      <c r="AA366" s="63">
        <f t="shared" si="80"/>
        <v>-62465.8482694212</v>
      </c>
      <c r="AB366" s="62"/>
      <c r="AC366" s="62"/>
      <c r="AD366" s="62" t="b">
        <f t="shared" si="81"/>
        <v>1</v>
      </c>
      <c r="AE366" s="63">
        <f t="shared" si="82"/>
        <v>-570306.90194438025</v>
      </c>
      <c r="AF366" s="63">
        <f t="shared" si="75"/>
        <v>18854.530662114823</v>
      </c>
      <c r="AG366" s="63">
        <f t="shared" si="83"/>
        <v>20703.275535917855</v>
      </c>
      <c r="AH366" s="62">
        <f t="shared" si="84"/>
        <v>-1848.7448738030328</v>
      </c>
      <c r="AI366" s="63">
        <f t="shared" si="85"/>
        <v>-591010.17748029809</v>
      </c>
    </row>
    <row r="367" spans="22:38" hidden="1" x14ac:dyDescent="0.3">
      <c r="V367" s="62">
        <v>364</v>
      </c>
      <c r="W367" s="63">
        <f t="shared" si="77"/>
        <v>-62465.8482694212</v>
      </c>
      <c r="X367" s="63">
        <f t="shared" si="66"/>
        <v>14574</v>
      </c>
      <c r="Y367" s="63">
        <f t="shared" si="78"/>
        <v>14672.383711024338</v>
      </c>
      <c r="Z367" s="63">
        <f t="shared" si="79"/>
        <v>-98.383711024338382</v>
      </c>
      <c r="AA367" s="63">
        <f t="shared" si="80"/>
        <v>-77138.231980445533</v>
      </c>
      <c r="AB367" s="62"/>
      <c r="AC367" s="62"/>
      <c r="AD367" s="62" t="b">
        <f t="shared" si="81"/>
        <v>1</v>
      </c>
      <c r="AE367" s="63">
        <f t="shared" si="82"/>
        <v>-591010.17748029809</v>
      </c>
      <c r="AF367" s="63">
        <f t="shared" si="75"/>
        <v>18854.530662114823</v>
      </c>
      <c r="AG367" s="63">
        <f t="shared" si="83"/>
        <v>20770.388654113456</v>
      </c>
      <c r="AH367" s="62">
        <f t="shared" si="84"/>
        <v>-1915.8579919986332</v>
      </c>
      <c r="AI367" s="63">
        <f t="shared" si="85"/>
        <v>-611780.56613441161</v>
      </c>
    </row>
    <row r="368" spans="22:38" hidden="1" x14ac:dyDescent="0.3">
      <c r="V368" s="62">
        <v>365</v>
      </c>
      <c r="W368" s="63">
        <f t="shared" si="77"/>
        <v>-77138.231980445533</v>
      </c>
      <c r="X368" s="63">
        <f t="shared" si="66"/>
        <v>14574</v>
      </c>
      <c r="Y368" s="63">
        <f t="shared" si="78"/>
        <v>14695.492715369202</v>
      </c>
      <c r="Z368" s="63">
        <f t="shared" si="79"/>
        <v>-121.49271536920172</v>
      </c>
      <c r="AA368" s="63">
        <f t="shared" si="80"/>
        <v>-91833.72469581473</v>
      </c>
      <c r="AB368" s="62"/>
      <c r="AC368" s="62"/>
      <c r="AD368" s="62" t="b">
        <f t="shared" si="81"/>
        <v>1</v>
      </c>
      <c r="AE368" s="63">
        <f t="shared" si="82"/>
        <v>-611780.56613441161</v>
      </c>
      <c r="AF368" s="63">
        <f t="shared" si="75"/>
        <v>18854.530662114823</v>
      </c>
      <c r="AG368" s="63">
        <f t="shared" si="83"/>
        <v>20837.719330667209</v>
      </c>
      <c r="AH368" s="62">
        <f t="shared" si="84"/>
        <v>-1983.1886685523843</v>
      </c>
      <c r="AI368" s="63">
        <f t="shared" si="85"/>
        <v>-632618.28546507878</v>
      </c>
    </row>
    <row r="369" spans="22:35" hidden="1" x14ac:dyDescent="0.3">
      <c r="V369" s="62">
        <v>366</v>
      </c>
      <c r="W369" s="63">
        <f t="shared" si="77"/>
        <v>-91833.72469581473</v>
      </c>
      <c r="X369" s="63">
        <f t="shared" si="66"/>
        <v>14574</v>
      </c>
      <c r="Y369" s="63">
        <f t="shared" si="78"/>
        <v>14718.638116395909</v>
      </c>
      <c r="Z369" s="63">
        <f t="shared" si="79"/>
        <v>-144.63811639590821</v>
      </c>
      <c r="AA369" s="63">
        <f t="shared" si="80"/>
        <v>-106552.36281221063</v>
      </c>
      <c r="AB369" s="62"/>
      <c r="AC369" s="62"/>
      <c r="AD369" s="62" t="b">
        <f t="shared" si="81"/>
        <v>1</v>
      </c>
      <c r="AE369" s="63">
        <f t="shared" si="82"/>
        <v>-632618.28546507878</v>
      </c>
      <c r="AF369" s="63">
        <f t="shared" si="75"/>
        <v>18854.530662114823</v>
      </c>
      <c r="AG369" s="63">
        <f t="shared" si="83"/>
        <v>20905.268270830788</v>
      </c>
      <c r="AH369" s="62">
        <f t="shared" si="84"/>
        <v>-2050.7376087159641</v>
      </c>
      <c r="AI369" s="63">
        <f t="shared" si="85"/>
        <v>-653523.55373590952</v>
      </c>
    </row>
    <row r="370" spans="22:35" hidden="1" x14ac:dyDescent="0.3">
      <c r="V370" s="62">
        <v>367</v>
      </c>
      <c r="W370" s="63">
        <f t="shared" si="77"/>
        <v>-106552.36281221063</v>
      </c>
      <c r="X370" s="63">
        <f t="shared" si="66"/>
        <v>14574</v>
      </c>
      <c r="Y370" s="63">
        <f t="shared" si="78"/>
        <v>14741.819971429231</v>
      </c>
      <c r="Z370" s="63">
        <f t="shared" si="79"/>
        <v>-167.81997142923174</v>
      </c>
      <c r="AA370" s="63">
        <f t="shared" si="80"/>
        <v>-121294.18278363986</v>
      </c>
      <c r="AB370" s="62"/>
      <c r="AC370" s="62"/>
      <c r="AD370" s="62" t="b">
        <f t="shared" si="81"/>
        <v>1</v>
      </c>
      <c r="AE370" s="63">
        <f t="shared" si="82"/>
        <v>-653523.55373590952</v>
      </c>
      <c r="AF370" s="63">
        <f t="shared" si="75"/>
        <v>18854.530662114823</v>
      </c>
      <c r="AG370" s="63">
        <f t="shared" si="83"/>
        <v>20973.036182142063</v>
      </c>
      <c r="AH370" s="62">
        <f t="shared" si="84"/>
        <v>-2118.5055200272404</v>
      </c>
      <c r="AI370" s="63">
        <f t="shared" si="85"/>
        <v>-674496.58991805161</v>
      </c>
    </row>
    <row r="371" spans="22:35" hidden="1" x14ac:dyDescent="0.3">
      <c r="V371" s="62">
        <v>368</v>
      </c>
      <c r="W371" s="63">
        <f t="shared" si="77"/>
        <v>-121294.18278363986</v>
      </c>
      <c r="X371" s="63">
        <f t="shared" si="66"/>
        <v>14574</v>
      </c>
      <c r="Y371" s="63">
        <f t="shared" si="78"/>
        <v>14765.038337884233</v>
      </c>
      <c r="Z371" s="63">
        <f t="shared" si="79"/>
        <v>-191.03833788423276</v>
      </c>
      <c r="AA371" s="63">
        <f t="shared" si="80"/>
        <v>-136059.22112152408</v>
      </c>
      <c r="AB371" s="62"/>
      <c r="AC371" s="62"/>
      <c r="AD371" s="62" t="b">
        <f t="shared" si="81"/>
        <v>1</v>
      </c>
      <c r="AE371" s="63">
        <f t="shared" si="82"/>
        <v>-674496.58991805161</v>
      </c>
      <c r="AF371" s="63">
        <f t="shared" si="75"/>
        <v>18854.530662114823</v>
      </c>
      <c r="AG371" s="63">
        <f t="shared" si="83"/>
        <v>21041.023774432506</v>
      </c>
      <c r="AH371" s="62">
        <f t="shared" si="84"/>
        <v>-2186.4931123176843</v>
      </c>
      <c r="AI371" s="63">
        <f t="shared" si="85"/>
        <v>-695537.6136924841</v>
      </c>
    </row>
    <row r="372" spans="22:35" hidden="1" x14ac:dyDescent="0.3">
      <c r="V372" s="62">
        <v>369</v>
      </c>
      <c r="W372" s="63">
        <f t="shared" si="77"/>
        <v>-136059.22112152408</v>
      </c>
      <c r="X372" s="63">
        <f t="shared" si="66"/>
        <v>14574</v>
      </c>
      <c r="Y372" s="63">
        <f t="shared" si="78"/>
        <v>14788.293273266401</v>
      </c>
      <c r="Z372" s="63">
        <f t="shared" si="79"/>
        <v>-214.29327326640043</v>
      </c>
      <c r="AA372" s="63">
        <f t="shared" si="80"/>
        <v>-150847.51439479049</v>
      </c>
      <c r="AB372" s="62"/>
      <c r="AC372" s="62"/>
      <c r="AD372" s="62" t="b">
        <f t="shared" si="81"/>
        <v>1</v>
      </c>
      <c r="AE372" s="63">
        <f t="shared" si="82"/>
        <v>-695537.6136924841</v>
      </c>
      <c r="AF372" s="63">
        <f t="shared" si="75"/>
        <v>18854.530662114823</v>
      </c>
      <c r="AG372" s="63">
        <f t="shared" si="83"/>
        <v>21109.231759834627</v>
      </c>
      <c r="AH372" s="62">
        <f t="shared" si="84"/>
        <v>-2254.7010977198029</v>
      </c>
      <c r="AI372" s="63">
        <f t="shared" si="85"/>
        <v>-716646.84545231867</v>
      </c>
    </row>
    <row r="373" spans="22:35" hidden="1" x14ac:dyDescent="0.3">
      <c r="V373" s="62">
        <v>370</v>
      </c>
      <c r="W373" s="63">
        <f t="shared" si="77"/>
        <v>-150847.51439479049</v>
      </c>
      <c r="X373" s="63">
        <f t="shared" si="66"/>
        <v>14574</v>
      </c>
      <c r="Y373" s="63">
        <f t="shared" si="78"/>
        <v>14811.584835171794</v>
      </c>
      <c r="Z373" s="63">
        <f t="shared" si="79"/>
        <v>-237.58483517179502</v>
      </c>
      <c r="AA373" s="63">
        <f t="shared" si="80"/>
        <v>-165659.09922996227</v>
      </c>
      <c r="AB373" s="62"/>
      <c r="AC373" s="62"/>
      <c r="AD373" s="62" t="b">
        <f t="shared" si="81"/>
        <v>1</v>
      </c>
      <c r="AE373" s="63">
        <f t="shared" si="82"/>
        <v>-716646.84545231867</v>
      </c>
      <c r="AF373" s="63">
        <f t="shared" si="75"/>
        <v>18854.530662114823</v>
      </c>
      <c r="AG373" s="63">
        <f t="shared" si="83"/>
        <v>21177.660852789424</v>
      </c>
      <c r="AH373" s="62">
        <f t="shared" si="84"/>
        <v>-2323.1301906745998</v>
      </c>
      <c r="AI373" s="63">
        <f t="shared" si="85"/>
        <v>-737824.50630510808</v>
      </c>
    </row>
    <row r="374" spans="22:35" hidden="1" x14ac:dyDescent="0.3">
      <c r="V374" s="62">
        <v>371</v>
      </c>
      <c r="W374" s="63">
        <f t="shared" si="77"/>
        <v>-165659.09922996227</v>
      </c>
      <c r="X374" s="63">
        <f t="shared" si="66"/>
        <v>14574</v>
      </c>
      <c r="Y374" s="63">
        <f t="shared" si="78"/>
        <v>14834.91308128719</v>
      </c>
      <c r="Z374" s="63">
        <f t="shared" si="79"/>
        <v>-260.91308128719055</v>
      </c>
      <c r="AA374" s="63">
        <f t="shared" si="80"/>
        <v>-180494.01231124948</v>
      </c>
      <c r="AB374" s="62"/>
      <c r="AC374" s="62"/>
      <c r="AD374" s="62" t="b">
        <f t="shared" si="81"/>
        <v>1</v>
      </c>
      <c r="AE374" s="63">
        <f t="shared" si="82"/>
        <v>-737824.50630510808</v>
      </c>
      <c r="AF374" s="63">
        <f t="shared" si="75"/>
        <v>18854.530662114823</v>
      </c>
      <c r="AG374" s="63">
        <f t="shared" si="83"/>
        <v>21246.311770053882</v>
      </c>
      <c r="AH374" s="62">
        <f t="shared" si="84"/>
        <v>-2391.781107939059</v>
      </c>
      <c r="AI374" s="63">
        <f t="shared" si="85"/>
        <v>-759070.81807516201</v>
      </c>
    </row>
    <row r="375" spans="22:35" hidden="1" x14ac:dyDescent="0.3">
      <c r="V375" s="62">
        <v>372</v>
      </c>
      <c r="W375" s="63">
        <f t="shared" si="77"/>
        <v>-180494.01231124948</v>
      </c>
      <c r="X375" s="63">
        <f t="shared" si="66"/>
        <v>14574</v>
      </c>
      <c r="Y375" s="63">
        <f t="shared" si="78"/>
        <v>14858.278069390219</v>
      </c>
      <c r="Z375" s="63">
        <f t="shared" si="79"/>
        <v>-284.27806939021792</v>
      </c>
      <c r="AA375" s="63">
        <f t="shared" si="80"/>
        <v>-195352.29038063969</v>
      </c>
      <c r="AB375" s="62"/>
      <c r="AC375" s="62"/>
      <c r="AD375" s="62" t="b">
        <f t="shared" si="81"/>
        <v>1</v>
      </c>
      <c r="AE375" s="63">
        <f t="shared" si="82"/>
        <v>-759070.81807516201</v>
      </c>
      <c r="AF375" s="63">
        <f t="shared" si="75"/>
        <v>18854.530662114823</v>
      </c>
      <c r="AG375" s="63">
        <f t="shared" si="83"/>
        <v>21315.185230708474</v>
      </c>
      <c r="AH375" s="62">
        <f t="shared" si="84"/>
        <v>-2460.6545685936503</v>
      </c>
      <c r="AI375" s="63">
        <f t="shared" si="85"/>
        <v>-780386.00330587046</v>
      </c>
    </row>
    <row r="376" spans="22:35" hidden="1" x14ac:dyDescent="0.3">
      <c r="V376" s="62">
        <v>373</v>
      </c>
      <c r="W376" s="63">
        <f t="shared" si="77"/>
        <v>-195352.29038063969</v>
      </c>
      <c r="X376" s="63">
        <f t="shared" si="66"/>
        <v>14574</v>
      </c>
      <c r="Y376" s="63">
        <f t="shared" si="78"/>
        <v>14881.679857349507</v>
      </c>
      <c r="Z376" s="63">
        <f t="shared" si="79"/>
        <v>-307.67985734950753</v>
      </c>
      <c r="AA376" s="63">
        <f t="shared" si="80"/>
        <v>-210233.97023798921</v>
      </c>
      <c r="AB376" s="62"/>
      <c r="AC376" s="62"/>
      <c r="AD376" s="62" t="b">
        <f t="shared" si="81"/>
        <v>1</v>
      </c>
      <c r="AE376" s="63">
        <f t="shared" si="82"/>
        <v>-780386.00330587046</v>
      </c>
      <c r="AF376" s="63">
        <f t="shared" si="75"/>
        <v>18854.530662114823</v>
      </c>
      <c r="AG376" s="63">
        <f t="shared" si="83"/>
        <v>21384.281956164687</v>
      </c>
      <c r="AH376" s="62">
        <f t="shared" si="84"/>
        <v>-2529.7512940498636</v>
      </c>
      <c r="AI376" s="63">
        <f t="shared" si="85"/>
        <v>-801770.28526203509</v>
      </c>
    </row>
    <row r="377" spans="22:35" hidden="1" x14ac:dyDescent="0.3">
      <c r="V377" s="62">
        <v>374</v>
      </c>
      <c r="W377" s="63">
        <f t="shared" si="77"/>
        <v>-210233.97023798921</v>
      </c>
      <c r="X377" s="63">
        <f t="shared" si="66"/>
        <v>14574</v>
      </c>
      <c r="Y377" s="63">
        <f t="shared" si="78"/>
        <v>14905.118503124833</v>
      </c>
      <c r="Z377" s="63">
        <f t="shared" si="79"/>
        <v>-331.11850312483301</v>
      </c>
      <c r="AA377" s="63">
        <f t="shared" si="80"/>
        <v>-225139.08874111404</v>
      </c>
      <c r="AB377" s="62"/>
      <c r="AC377" s="62"/>
      <c r="AD377" s="62" t="b">
        <f t="shared" si="81"/>
        <v>1</v>
      </c>
      <c r="AE377" s="63">
        <f t="shared" si="82"/>
        <v>-801770.28526203509</v>
      </c>
      <c r="AF377" s="63">
        <f t="shared" si="75"/>
        <v>18854.530662114823</v>
      </c>
      <c r="AG377" s="63">
        <f t="shared" si="83"/>
        <v>21453.602670172586</v>
      </c>
      <c r="AH377" s="62">
        <f t="shared" si="84"/>
        <v>-2599.0720080577639</v>
      </c>
      <c r="AI377" s="63">
        <f t="shared" si="85"/>
        <v>-823223.88793220767</v>
      </c>
    </row>
    <row r="378" spans="22:35" hidden="1" x14ac:dyDescent="0.3">
      <c r="V378" s="62">
        <v>375</v>
      </c>
      <c r="W378" s="63">
        <f t="shared" si="77"/>
        <v>-225139.08874111404</v>
      </c>
      <c r="X378" s="63">
        <f t="shared" si="66"/>
        <v>14574</v>
      </c>
      <c r="Y378" s="63">
        <f t="shared" si="78"/>
        <v>14928.594064767254</v>
      </c>
      <c r="Z378" s="63">
        <f t="shared" si="79"/>
        <v>-354.59406476725462</v>
      </c>
      <c r="AA378" s="63">
        <f t="shared" si="80"/>
        <v>-240067.68280588131</v>
      </c>
      <c r="AB378" s="62"/>
      <c r="AC378" s="62"/>
      <c r="AD378" s="62" t="b">
        <f t="shared" si="81"/>
        <v>1</v>
      </c>
      <c r="AE378" s="63">
        <f t="shared" si="82"/>
        <v>-823223.88793220767</v>
      </c>
      <c r="AF378" s="63">
        <f t="shared" si="75"/>
        <v>18854.530662114823</v>
      </c>
      <c r="AG378" s="63">
        <f t="shared" si="83"/>
        <v>21523.148098828395</v>
      </c>
      <c r="AH378" s="62">
        <f t="shared" si="84"/>
        <v>-2668.6174367135732</v>
      </c>
      <c r="AI378" s="63">
        <f t="shared" si="85"/>
        <v>-844747.03603103606</v>
      </c>
    </row>
    <row r="379" spans="22:35" hidden="1" x14ac:dyDescent="0.3">
      <c r="V379" s="62">
        <v>376</v>
      </c>
      <c r="W379" s="63">
        <f t="shared" si="77"/>
        <v>-240067.68280588131</v>
      </c>
      <c r="X379" s="63">
        <f t="shared" si="66"/>
        <v>14574</v>
      </c>
      <c r="Y379" s="63">
        <f t="shared" si="78"/>
        <v>14952.106600419263</v>
      </c>
      <c r="Z379" s="63">
        <f t="shared" si="79"/>
        <v>-378.10660041926303</v>
      </c>
      <c r="AA379" s="63">
        <f t="shared" si="80"/>
        <v>-255019.78940630058</v>
      </c>
      <c r="AB379" s="62"/>
      <c r="AC379" s="62"/>
      <c r="AD379" s="62" t="b">
        <f t="shared" si="81"/>
        <v>1</v>
      </c>
      <c r="AE379" s="63">
        <f t="shared" si="82"/>
        <v>-844747.03603103606</v>
      </c>
      <c r="AF379" s="63">
        <f t="shared" si="75"/>
        <v>18854.530662114823</v>
      </c>
      <c r="AG379" s="63">
        <f t="shared" si="83"/>
        <v>21592.918970582097</v>
      </c>
      <c r="AH379" s="62">
        <f t="shared" si="84"/>
        <v>-2738.3883084672757</v>
      </c>
      <c r="AI379" s="63">
        <f t="shared" si="85"/>
        <v>-866339.95500161813</v>
      </c>
    </row>
    <row r="380" spans="22:35" hidden="1" x14ac:dyDescent="0.3">
      <c r="V380" s="62">
        <v>377</v>
      </c>
      <c r="W380" s="63">
        <f t="shared" si="77"/>
        <v>-255019.78940630058</v>
      </c>
      <c r="X380" s="63">
        <f t="shared" si="66"/>
        <v>14574</v>
      </c>
      <c r="Y380" s="63">
        <f t="shared" si="78"/>
        <v>14975.656168314923</v>
      </c>
      <c r="Z380" s="63">
        <f t="shared" si="79"/>
        <v>-401.65616831492343</v>
      </c>
      <c r="AA380" s="63">
        <f t="shared" si="80"/>
        <v>-269995.4455746155</v>
      </c>
      <c r="AB380" s="62"/>
      <c r="AC380" s="62"/>
      <c r="AD380" s="62" t="b">
        <f t="shared" si="81"/>
        <v>1</v>
      </c>
      <c r="AE380" s="63">
        <f t="shared" si="82"/>
        <v>-866339.95500161813</v>
      </c>
      <c r="AF380" s="63">
        <f t="shared" si="75"/>
        <v>18854.530662114823</v>
      </c>
      <c r="AG380" s="63">
        <f t="shared" si="83"/>
        <v>21662.916016245068</v>
      </c>
      <c r="AH380" s="62">
        <f t="shared" si="84"/>
        <v>-2808.3853541302456</v>
      </c>
      <c r="AI380" s="63">
        <f t="shared" si="85"/>
        <v>-888002.87101786316</v>
      </c>
    </row>
    <row r="381" spans="22:35" hidden="1" x14ac:dyDescent="0.3">
      <c r="V381" s="62">
        <v>378</v>
      </c>
      <c r="W381" s="63">
        <f t="shared" si="77"/>
        <v>-269995.4455746155</v>
      </c>
      <c r="X381" s="63">
        <f t="shared" si="66"/>
        <v>14574</v>
      </c>
      <c r="Y381" s="63">
        <f t="shared" si="78"/>
        <v>14999.242826780019</v>
      </c>
      <c r="Z381" s="63">
        <f t="shared" si="79"/>
        <v>-425.24282678001941</v>
      </c>
      <c r="AA381" s="63">
        <f t="shared" si="80"/>
        <v>-284994.68840139551</v>
      </c>
      <c r="AB381" s="62"/>
      <c r="AC381" s="62"/>
      <c r="AD381" s="62" t="b">
        <f t="shared" si="81"/>
        <v>1</v>
      </c>
      <c r="AE381" s="63">
        <f t="shared" si="82"/>
        <v>-888002.87101786316</v>
      </c>
      <c r="AF381" s="63">
        <f t="shared" si="75"/>
        <v>18854.530662114823</v>
      </c>
      <c r="AG381" s="63">
        <f t="shared" si="83"/>
        <v>21733.13996899773</v>
      </c>
      <c r="AH381" s="62">
        <f t="shared" si="84"/>
        <v>-2878.6093068829068</v>
      </c>
      <c r="AI381" s="63">
        <f t="shared" si="85"/>
        <v>-909736.01098686084</v>
      </c>
    </row>
    <row r="382" spans="22:35" hidden="1" x14ac:dyDescent="0.3">
      <c r="V382" s="62">
        <v>379</v>
      </c>
      <c r="W382" s="63">
        <f t="shared" si="77"/>
        <v>-284994.68840139551</v>
      </c>
      <c r="X382" s="63">
        <f t="shared" si="66"/>
        <v>14574</v>
      </c>
      <c r="Y382" s="63">
        <f t="shared" si="78"/>
        <v>15022.866634232198</v>
      </c>
      <c r="Z382" s="63">
        <f t="shared" si="79"/>
        <v>-448.8666342321979</v>
      </c>
      <c r="AA382" s="63">
        <f t="shared" si="80"/>
        <v>-300017.55503562774</v>
      </c>
      <c r="AB382" s="62"/>
      <c r="AC382" s="62"/>
      <c r="AD382" s="62" t="b">
        <f t="shared" si="81"/>
        <v>1</v>
      </c>
      <c r="AE382" s="63">
        <f t="shared" si="82"/>
        <v>-909736.01098686084</v>
      </c>
      <c r="AF382" s="63">
        <f t="shared" si="75"/>
        <v>18854.530662114823</v>
      </c>
      <c r="AG382" s="63">
        <f t="shared" si="83"/>
        <v>21803.591564397229</v>
      </c>
      <c r="AH382" s="62">
        <f t="shared" si="84"/>
        <v>-2949.0609022824078</v>
      </c>
      <c r="AI382" s="63">
        <f t="shared" si="85"/>
        <v>-931539.60255125805</v>
      </c>
    </row>
    <row r="383" spans="22:35" hidden="1" x14ac:dyDescent="0.3">
      <c r="V383" s="62">
        <v>380</v>
      </c>
      <c r="W383" s="63">
        <f t="shared" si="77"/>
        <v>-300017.55503562774</v>
      </c>
      <c r="X383" s="63">
        <f t="shared" si="66"/>
        <v>14574</v>
      </c>
      <c r="Y383" s="63">
        <f t="shared" si="78"/>
        <v>15046.527649181113</v>
      </c>
      <c r="Z383" s="63">
        <f t="shared" si="79"/>
        <v>-472.5276491811137</v>
      </c>
      <c r="AA383" s="63">
        <f t="shared" si="80"/>
        <v>-315064.08268480888</v>
      </c>
      <c r="AB383" s="62"/>
      <c r="AC383" s="62"/>
      <c r="AD383" s="62" t="b">
        <f t="shared" si="81"/>
        <v>1</v>
      </c>
      <c r="AE383" s="63">
        <f t="shared" si="82"/>
        <v>-931539.60255125805</v>
      </c>
      <c r="AF383" s="63">
        <f t="shared" si="75"/>
        <v>18854.530662114823</v>
      </c>
      <c r="AG383" s="63">
        <f t="shared" si="83"/>
        <v>21874.271540385151</v>
      </c>
      <c r="AH383" s="62">
        <f t="shared" si="84"/>
        <v>-3019.7408782703283</v>
      </c>
      <c r="AI383" s="63">
        <f t="shared" si="85"/>
        <v>-953413.87409164326</v>
      </c>
    </row>
    <row r="384" spans="22:35" hidden="1" x14ac:dyDescent="0.3">
      <c r="V384" s="62">
        <v>381</v>
      </c>
      <c r="W384" s="63">
        <f t="shared" si="77"/>
        <v>-315064.08268480888</v>
      </c>
      <c r="X384" s="63">
        <f t="shared" si="66"/>
        <v>14574</v>
      </c>
      <c r="Y384" s="63">
        <f t="shared" si="78"/>
        <v>15070.225930228575</v>
      </c>
      <c r="Z384" s="63">
        <f t="shared" si="79"/>
        <v>-496.22593022857399</v>
      </c>
      <c r="AA384" s="63">
        <f t="shared" si="80"/>
        <v>-330134.30861503747</v>
      </c>
      <c r="AB384" s="62"/>
      <c r="AC384" s="62"/>
      <c r="AD384" s="62" t="b">
        <f t="shared" si="81"/>
        <v>1</v>
      </c>
      <c r="AE384" s="63">
        <f t="shared" si="82"/>
        <v>-953413.87409164326</v>
      </c>
      <c r="AF384" s="63">
        <f t="shared" si="75"/>
        <v>18854.530662114823</v>
      </c>
      <c r="AG384" s="63">
        <f t="shared" si="83"/>
        <v>21945.180637295234</v>
      </c>
      <c r="AH384" s="62">
        <f t="shared" si="84"/>
        <v>-3090.6499751804108</v>
      </c>
      <c r="AI384" s="63">
        <f t="shared" si="85"/>
        <v>-975359.0547289385</v>
      </c>
    </row>
    <row r="385" spans="22:35" hidden="1" x14ac:dyDescent="0.3">
      <c r="V385" s="62">
        <v>382</v>
      </c>
      <c r="W385" s="63">
        <f t="shared" ref="W385:W394" si="86">AA384</f>
        <v>-330134.30861503747</v>
      </c>
      <c r="X385" s="63">
        <f t="shared" si="66"/>
        <v>14574</v>
      </c>
      <c r="Y385" s="63">
        <f t="shared" ref="Y385:Y394" si="87">X385-Z385</f>
        <v>15093.961536068684</v>
      </c>
      <c r="Z385" s="63">
        <f t="shared" ref="Z385:Z394" si="88">W385*$C$14/12</f>
        <v>-519.96153606868404</v>
      </c>
      <c r="AA385" s="63">
        <f t="shared" ref="AA385:AA394" si="89">W385-Y385</f>
        <v>-345228.27015110618</v>
      </c>
      <c r="AB385" s="62"/>
      <c r="AC385" s="62"/>
      <c r="AD385" s="62" t="b">
        <f t="shared" ref="AD385:AD394" si="90">V385&gt;$C$13*12</f>
        <v>1</v>
      </c>
      <c r="AE385" s="63">
        <f t="shared" ref="AE385:AE394" si="91">AI384</f>
        <v>-975359.0547289385</v>
      </c>
      <c r="AF385" s="63">
        <f t="shared" si="75"/>
        <v>18854.530662114823</v>
      </c>
      <c r="AG385" s="63">
        <f t="shared" ref="AG385:AG394" si="92">AF385-AH385</f>
        <v>22016.319597861133</v>
      </c>
      <c r="AH385" s="62">
        <f t="shared" ref="AH385:AH394" si="93">AE385*($C$14+IF(V385&gt;12*$C$13,0.02,0))/12</f>
        <v>-3161.7889357463096</v>
      </c>
      <c r="AI385" s="63">
        <f t="shared" ref="AI385:AI394" si="94">AE385-AG385</f>
        <v>-997375.37432679965</v>
      </c>
    </row>
    <row r="386" spans="22:35" hidden="1" x14ac:dyDescent="0.3">
      <c r="V386" s="62">
        <v>383</v>
      </c>
      <c r="W386" s="63">
        <f t="shared" si="86"/>
        <v>-345228.27015110618</v>
      </c>
      <c r="X386" s="63">
        <f t="shared" si="66"/>
        <v>14574</v>
      </c>
      <c r="Y386" s="63">
        <f t="shared" si="87"/>
        <v>15117.734525487993</v>
      </c>
      <c r="Z386" s="63">
        <f t="shared" si="88"/>
        <v>-543.7345254879923</v>
      </c>
      <c r="AA386" s="63">
        <f t="shared" si="89"/>
        <v>-360346.00467659417</v>
      </c>
      <c r="AB386" s="62"/>
      <c r="AC386" s="62"/>
      <c r="AD386" s="62" t="b">
        <f t="shared" si="90"/>
        <v>1</v>
      </c>
      <c r="AE386" s="63">
        <f t="shared" si="91"/>
        <v>-997375.37432679965</v>
      </c>
      <c r="AF386" s="63">
        <f t="shared" si="75"/>
        <v>18854.530662114823</v>
      </c>
      <c r="AG386" s="63">
        <f t="shared" si="92"/>
        <v>22087.689167224198</v>
      </c>
      <c r="AH386" s="62">
        <f t="shared" si="93"/>
        <v>-3233.1585051093757</v>
      </c>
      <c r="AI386" s="63">
        <f t="shared" si="94"/>
        <v>-1019463.0634940239</v>
      </c>
    </row>
    <row r="387" spans="22:35" hidden="1" x14ac:dyDescent="0.3">
      <c r="V387" s="62">
        <v>384</v>
      </c>
      <c r="W387" s="63">
        <f t="shared" si="86"/>
        <v>-360346.00467659417</v>
      </c>
      <c r="X387" s="63">
        <f t="shared" ref="X387:X450" si="95">$C$7</f>
        <v>14574</v>
      </c>
      <c r="Y387" s="63">
        <f t="shared" si="87"/>
        <v>15141.544957365635</v>
      </c>
      <c r="Z387" s="63">
        <f t="shared" si="88"/>
        <v>-567.54495736563581</v>
      </c>
      <c r="AA387" s="63">
        <f t="shared" si="89"/>
        <v>-375487.54963395977</v>
      </c>
      <c r="AB387" s="62"/>
      <c r="AC387" s="62"/>
      <c r="AD387" s="62" t="b">
        <f t="shared" si="90"/>
        <v>1</v>
      </c>
      <c r="AE387" s="63">
        <f t="shared" si="91"/>
        <v>-1019463.0634940239</v>
      </c>
      <c r="AF387" s="63">
        <f t="shared" si="75"/>
        <v>18854.530662114823</v>
      </c>
      <c r="AG387" s="63">
        <f t="shared" si="92"/>
        <v>22159.290092941283</v>
      </c>
      <c r="AH387" s="62">
        <f t="shared" si="93"/>
        <v>-3304.7594308264611</v>
      </c>
      <c r="AI387" s="63">
        <f t="shared" si="94"/>
        <v>-1041622.3535869651</v>
      </c>
    </row>
    <row r="388" spans="22:35" hidden="1" x14ac:dyDescent="0.3">
      <c r="V388" s="62">
        <v>385</v>
      </c>
      <c r="W388" s="63">
        <f t="shared" si="86"/>
        <v>-375487.54963395977</v>
      </c>
      <c r="X388" s="63">
        <f t="shared" si="95"/>
        <v>14574</v>
      </c>
      <c r="Y388" s="63">
        <f t="shared" si="87"/>
        <v>15165.392890673487</v>
      </c>
      <c r="Z388" s="63">
        <f t="shared" si="88"/>
        <v>-591.3928906734867</v>
      </c>
      <c r="AA388" s="63">
        <f t="shared" si="89"/>
        <v>-390652.94252463325</v>
      </c>
      <c r="AB388" s="62"/>
      <c r="AC388" s="62"/>
      <c r="AD388" s="62" t="b">
        <f t="shared" si="90"/>
        <v>1</v>
      </c>
      <c r="AE388" s="63">
        <f t="shared" si="91"/>
        <v>-1041622.3535869651</v>
      </c>
      <c r="AF388" s="63">
        <f t="shared" si="75"/>
        <v>18854.530662114823</v>
      </c>
      <c r="AG388" s="63">
        <f t="shared" si="92"/>
        <v>22231.12312499257</v>
      </c>
      <c r="AH388" s="62">
        <f t="shared" si="93"/>
        <v>-3376.5924628777452</v>
      </c>
      <c r="AI388" s="63">
        <f t="shared" si="94"/>
        <v>-1063853.4767119577</v>
      </c>
    </row>
    <row r="389" spans="22:35" hidden="1" x14ac:dyDescent="0.3">
      <c r="V389" s="62">
        <v>386</v>
      </c>
      <c r="W389" s="63">
        <f t="shared" si="86"/>
        <v>-390652.94252463325</v>
      </c>
      <c r="X389" s="63">
        <f t="shared" si="95"/>
        <v>14574</v>
      </c>
      <c r="Y389" s="63">
        <f t="shared" si="87"/>
        <v>15189.278384476298</v>
      </c>
      <c r="Z389" s="63">
        <f t="shared" si="88"/>
        <v>-615.27838447629745</v>
      </c>
      <c r="AA389" s="63">
        <f t="shared" si="89"/>
        <v>-405842.22090910957</v>
      </c>
      <c r="AB389" s="62"/>
      <c r="AC389" s="62"/>
      <c r="AD389" s="62" t="b">
        <f t="shared" si="90"/>
        <v>1</v>
      </c>
      <c r="AE389" s="63">
        <f t="shared" si="91"/>
        <v>-1063853.4767119577</v>
      </c>
      <c r="AF389" s="63">
        <f t="shared" si="75"/>
        <v>18854.530662114823</v>
      </c>
      <c r="AG389" s="63">
        <f t="shared" si="92"/>
        <v>22303.189015789419</v>
      </c>
      <c r="AH389" s="62">
        <f t="shared" si="93"/>
        <v>-3448.6583536745966</v>
      </c>
      <c r="AI389" s="63">
        <f t="shared" si="94"/>
        <v>-1086156.6657277471</v>
      </c>
    </row>
    <row r="390" spans="22:35" hidden="1" x14ac:dyDescent="0.3">
      <c r="V390" s="62">
        <v>387</v>
      </c>
      <c r="W390" s="63">
        <f t="shared" si="86"/>
        <v>-405842.22090910957</v>
      </c>
      <c r="X390" s="63">
        <f t="shared" si="95"/>
        <v>14574</v>
      </c>
      <c r="Y390" s="63">
        <f t="shared" si="87"/>
        <v>15213.201497931848</v>
      </c>
      <c r="Z390" s="63">
        <f t="shared" si="88"/>
        <v>-639.2014979318476</v>
      </c>
      <c r="AA390" s="63">
        <f t="shared" si="89"/>
        <v>-421055.42240704142</v>
      </c>
      <c r="AB390" s="62"/>
      <c r="AC390" s="62"/>
      <c r="AD390" s="62" t="b">
        <f t="shared" si="90"/>
        <v>1</v>
      </c>
      <c r="AE390" s="63">
        <f t="shared" si="91"/>
        <v>-1086156.6657277471</v>
      </c>
      <c r="AF390" s="63">
        <f t="shared" si="75"/>
        <v>18854.530662114823</v>
      </c>
      <c r="AG390" s="63">
        <f t="shared" si="92"/>
        <v>22375.488520182269</v>
      </c>
      <c r="AH390" s="62">
        <f t="shared" si="93"/>
        <v>-3520.9578580674474</v>
      </c>
      <c r="AI390" s="63">
        <f t="shared" si="94"/>
        <v>-1108532.1542479293</v>
      </c>
    </row>
    <row r="391" spans="22:35" hidden="1" x14ac:dyDescent="0.3">
      <c r="V391" s="62">
        <v>388</v>
      </c>
      <c r="W391" s="63">
        <f t="shared" si="86"/>
        <v>-421055.42240704142</v>
      </c>
      <c r="X391" s="63">
        <f t="shared" si="95"/>
        <v>14574</v>
      </c>
      <c r="Y391" s="63">
        <f t="shared" si="87"/>
        <v>15237.162290291089</v>
      </c>
      <c r="Z391" s="63">
        <f t="shared" si="88"/>
        <v>-663.16229029109024</v>
      </c>
      <c r="AA391" s="63">
        <f t="shared" si="89"/>
        <v>-436292.58469733252</v>
      </c>
      <c r="AB391" s="62"/>
      <c r="AC391" s="62"/>
      <c r="AD391" s="62" t="b">
        <f t="shared" si="90"/>
        <v>1</v>
      </c>
      <c r="AE391" s="63">
        <f t="shared" si="91"/>
        <v>-1108532.1542479293</v>
      </c>
      <c r="AF391" s="63">
        <f t="shared" si="75"/>
        <v>18854.530662114823</v>
      </c>
      <c r="AG391" s="63">
        <f t="shared" si="92"/>
        <v>22448.022395468528</v>
      </c>
      <c r="AH391" s="62">
        <f t="shared" si="93"/>
        <v>-3593.4917333537046</v>
      </c>
      <c r="AI391" s="63">
        <f t="shared" si="94"/>
        <v>-1130980.1766433979</v>
      </c>
    </row>
    <row r="392" spans="22:35" hidden="1" x14ac:dyDescent="0.3">
      <c r="V392" s="62">
        <v>389</v>
      </c>
      <c r="W392" s="63">
        <f t="shared" si="86"/>
        <v>-436292.58469733252</v>
      </c>
      <c r="X392" s="63">
        <f t="shared" si="95"/>
        <v>14574</v>
      </c>
      <c r="Y392" s="63">
        <f t="shared" si="87"/>
        <v>15261.160820898298</v>
      </c>
      <c r="Z392" s="63">
        <f t="shared" si="88"/>
        <v>-687.16082089829877</v>
      </c>
      <c r="AA392" s="63">
        <f t="shared" si="89"/>
        <v>-451553.74551823083</v>
      </c>
      <c r="AB392" s="62"/>
      <c r="AC392" s="62"/>
      <c r="AD392" s="62" t="b">
        <f t="shared" si="90"/>
        <v>1</v>
      </c>
      <c r="AE392" s="63">
        <f t="shared" si="91"/>
        <v>-1130980.1766433979</v>
      </c>
      <c r="AF392" s="63">
        <f t="shared" si="75"/>
        <v>18854.530662114823</v>
      </c>
      <c r="AG392" s="63">
        <f t="shared" si="92"/>
        <v>22520.791401400504</v>
      </c>
      <c r="AH392" s="62">
        <f t="shared" si="93"/>
        <v>-3666.2607392856821</v>
      </c>
      <c r="AI392" s="63">
        <f t="shared" si="94"/>
        <v>-1153500.9680447984</v>
      </c>
    </row>
    <row r="393" spans="22:35" hidden="1" x14ac:dyDescent="0.3">
      <c r="V393" s="62">
        <v>390</v>
      </c>
      <c r="W393" s="63">
        <f t="shared" si="86"/>
        <v>-451553.74551823083</v>
      </c>
      <c r="X393" s="63">
        <f t="shared" si="95"/>
        <v>14574</v>
      </c>
      <c r="Y393" s="63">
        <f t="shared" si="87"/>
        <v>15285.197149191214</v>
      </c>
      <c r="Z393" s="63">
        <f t="shared" si="88"/>
        <v>-711.19714919121361</v>
      </c>
      <c r="AA393" s="63">
        <f t="shared" si="89"/>
        <v>-466838.94266742206</v>
      </c>
      <c r="AB393" s="62"/>
      <c r="AC393" s="62"/>
      <c r="AD393" s="62" t="b">
        <f t="shared" si="90"/>
        <v>1</v>
      </c>
      <c r="AE393" s="63">
        <f t="shared" si="91"/>
        <v>-1153500.9680447984</v>
      </c>
      <c r="AF393" s="63">
        <f t="shared" si="75"/>
        <v>18854.530662114823</v>
      </c>
      <c r="AG393" s="63">
        <f t="shared" si="92"/>
        <v>22593.796300193379</v>
      </c>
      <c r="AH393" s="62">
        <f t="shared" si="93"/>
        <v>-3739.2656380785552</v>
      </c>
      <c r="AI393" s="63">
        <f t="shared" si="94"/>
        <v>-1176094.7643449917</v>
      </c>
    </row>
    <row r="394" spans="22:35" hidden="1" x14ac:dyDescent="0.3">
      <c r="V394" s="62">
        <v>391</v>
      </c>
      <c r="W394" s="63">
        <f t="shared" si="86"/>
        <v>-466838.94266742206</v>
      </c>
      <c r="X394" s="63">
        <f t="shared" si="95"/>
        <v>14574</v>
      </c>
      <c r="Y394" s="63">
        <f t="shared" si="87"/>
        <v>15309.27133470119</v>
      </c>
      <c r="Z394" s="63">
        <f t="shared" si="88"/>
        <v>-735.27133470118986</v>
      </c>
      <c r="AA394" s="63">
        <f t="shared" si="89"/>
        <v>-482148.21400212328</v>
      </c>
      <c r="AB394" s="62"/>
      <c r="AC394" s="62"/>
      <c r="AD394" s="62" t="b">
        <f t="shared" si="90"/>
        <v>1</v>
      </c>
      <c r="AE394" s="63">
        <f t="shared" si="91"/>
        <v>-1176094.7643449917</v>
      </c>
      <c r="AF394" s="63">
        <f t="shared" si="75"/>
        <v>18854.530662114823</v>
      </c>
      <c r="AG394" s="63">
        <f t="shared" si="92"/>
        <v>22667.03785653317</v>
      </c>
      <c r="AH394" s="62">
        <f t="shared" si="93"/>
        <v>-3812.5071944183487</v>
      </c>
      <c r="AI394" s="63">
        <f t="shared" si="94"/>
        <v>-1198761.8022015248</v>
      </c>
    </row>
    <row r="395" spans="22:35" hidden="1" x14ac:dyDescent="0.3">
      <c r="V395" s="62">
        <v>392</v>
      </c>
      <c r="W395" s="63">
        <f t="shared" ref="W395:W417" si="96">AA394</f>
        <v>-482148.21400212328</v>
      </c>
      <c r="X395" s="63">
        <f t="shared" si="95"/>
        <v>14574</v>
      </c>
      <c r="Y395" s="63">
        <f t="shared" ref="Y395:Y417" si="97">X395-Z395</f>
        <v>15333.383437053344</v>
      </c>
      <c r="Z395" s="63">
        <f t="shared" ref="Z395:Z417" si="98">W395*$C$14/12</f>
        <v>-759.3834370533441</v>
      </c>
      <c r="AA395" s="63">
        <f t="shared" ref="AA395:AA417" si="99">W395-Y395</f>
        <v>-497481.59743917664</v>
      </c>
      <c r="AB395" s="62"/>
      <c r="AC395" s="62"/>
      <c r="AD395" s="62" t="b">
        <f t="shared" ref="AD395:AD417" si="100">V395&gt;$C$13*12</f>
        <v>1</v>
      </c>
      <c r="AE395" s="63">
        <f t="shared" ref="AE395:AE417" si="101">AI394</f>
        <v>-1198761.8022015248</v>
      </c>
      <c r="AF395" s="63">
        <f t="shared" si="75"/>
        <v>18854.530662114823</v>
      </c>
      <c r="AG395" s="63">
        <f t="shared" ref="AG395:AG417" si="102">AF395-AH395</f>
        <v>22740.516837584764</v>
      </c>
      <c r="AH395" s="62">
        <f t="shared" ref="AH395:AH417" si="103">AE395*($C$14+IF(V395&gt;12*$C$13,0.02,0))/12</f>
        <v>-3885.9861754699432</v>
      </c>
      <c r="AI395" s="63">
        <f t="shared" ref="AI395:AI417" si="104">AE395-AG395</f>
        <v>-1221502.3190391096</v>
      </c>
    </row>
    <row r="396" spans="22:35" hidden="1" x14ac:dyDescent="0.3">
      <c r="V396" s="62">
        <v>393</v>
      </c>
      <c r="W396" s="63">
        <f t="shared" si="96"/>
        <v>-497481.59743917664</v>
      </c>
      <c r="X396" s="63">
        <f t="shared" si="95"/>
        <v>14574</v>
      </c>
      <c r="Y396" s="63">
        <f t="shared" si="97"/>
        <v>15357.533515966703</v>
      </c>
      <c r="Z396" s="63">
        <f t="shared" si="98"/>
        <v>-783.53351596670325</v>
      </c>
      <c r="AA396" s="63">
        <f t="shared" si="99"/>
        <v>-512839.13095514337</v>
      </c>
      <c r="AB396" s="62"/>
      <c r="AC396" s="62"/>
      <c r="AD396" s="62" t="b">
        <f t="shared" si="100"/>
        <v>1</v>
      </c>
      <c r="AE396" s="63">
        <f t="shared" si="101"/>
        <v>-1221502.3190391096</v>
      </c>
      <c r="AF396" s="63">
        <f t="shared" si="75"/>
        <v>18854.530662114823</v>
      </c>
      <c r="AG396" s="63">
        <f t="shared" si="102"/>
        <v>22814.234012999936</v>
      </c>
      <c r="AH396" s="62">
        <f t="shared" si="103"/>
        <v>-3959.7033508851141</v>
      </c>
      <c r="AI396" s="63">
        <f t="shared" si="104"/>
        <v>-1244316.5530521097</v>
      </c>
    </row>
    <row r="397" spans="22:35" hidden="1" x14ac:dyDescent="0.3">
      <c r="V397" s="62">
        <v>394</v>
      </c>
      <c r="W397" s="63">
        <f t="shared" si="96"/>
        <v>-512839.13095514337</v>
      </c>
      <c r="X397" s="63">
        <f t="shared" si="95"/>
        <v>14574</v>
      </c>
      <c r="Y397" s="63">
        <f t="shared" si="97"/>
        <v>15381.721631254351</v>
      </c>
      <c r="Z397" s="63">
        <f t="shared" si="98"/>
        <v>-807.72163125435088</v>
      </c>
      <c r="AA397" s="63">
        <f t="shared" si="99"/>
        <v>-528220.85258639767</v>
      </c>
      <c r="AB397" s="62"/>
      <c r="AC397" s="62"/>
      <c r="AD397" s="62" t="b">
        <f t="shared" si="100"/>
        <v>1</v>
      </c>
      <c r="AE397" s="63">
        <f t="shared" si="101"/>
        <v>-1244316.5530521097</v>
      </c>
      <c r="AF397" s="63">
        <f t="shared" si="75"/>
        <v>18854.530662114823</v>
      </c>
      <c r="AG397" s="63">
        <f t="shared" si="102"/>
        <v>22888.190154925411</v>
      </c>
      <c r="AH397" s="62">
        <f t="shared" si="103"/>
        <v>-4033.6594928105892</v>
      </c>
      <c r="AI397" s="63">
        <f t="shared" si="104"/>
        <v>-1267204.7432070351</v>
      </c>
    </row>
    <row r="398" spans="22:35" hidden="1" x14ac:dyDescent="0.3">
      <c r="V398" s="62">
        <v>395</v>
      </c>
      <c r="W398" s="63">
        <f t="shared" si="96"/>
        <v>-528220.85258639767</v>
      </c>
      <c r="X398" s="63">
        <f t="shared" si="95"/>
        <v>14574</v>
      </c>
      <c r="Y398" s="63">
        <f t="shared" si="97"/>
        <v>15405.947842823576</v>
      </c>
      <c r="Z398" s="63">
        <f t="shared" si="98"/>
        <v>-831.94784282357625</v>
      </c>
      <c r="AA398" s="63">
        <f t="shared" si="99"/>
        <v>-543626.80042922124</v>
      </c>
      <c r="AB398" s="62"/>
      <c r="AC398" s="62"/>
      <c r="AD398" s="62" t="b">
        <f t="shared" si="100"/>
        <v>1</v>
      </c>
      <c r="AE398" s="63">
        <f t="shared" si="101"/>
        <v>-1267204.7432070351</v>
      </c>
      <c r="AF398" s="63">
        <f t="shared" si="75"/>
        <v>18854.530662114823</v>
      </c>
      <c r="AG398" s="63">
        <f t="shared" si="102"/>
        <v>22962.386038010962</v>
      </c>
      <c r="AH398" s="62">
        <f t="shared" si="103"/>
        <v>-4107.8553758961398</v>
      </c>
      <c r="AI398" s="63">
        <f t="shared" si="104"/>
        <v>-1290167.1292450461</v>
      </c>
    </row>
    <row r="399" spans="22:35" hidden="1" x14ac:dyDescent="0.3">
      <c r="V399" s="62">
        <v>396</v>
      </c>
      <c r="W399" s="63">
        <f t="shared" si="96"/>
        <v>-543626.80042922124</v>
      </c>
      <c r="X399" s="63">
        <f t="shared" si="95"/>
        <v>14574</v>
      </c>
      <c r="Y399" s="63">
        <f t="shared" si="97"/>
        <v>15430.212210676023</v>
      </c>
      <c r="Z399" s="63">
        <f t="shared" si="98"/>
        <v>-856.21221067602346</v>
      </c>
      <c r="AA399" s="63">
        <f t="shared" si="99"/>
        <v>-559057.01263989729</v>
      </c>
      <c r="AB399" s="62"/>
      <c r="AC399" s="62"/>
      <c r="AD399" s="62" t="b">
        <f t="shared" si="100"/>
        <v>1</v>
      </c>
      <c r="AE399" s="63">
        <f t="shared" si="101"/>
        <v>-1290167.1292450461</v>
      </c>
      <c r="AF399" s="63">
        <f t="shared" si="75"/>
        <v>18854.530662114823</v>
      </c>
      <c r="AG399" s="63">
        <f t="shared" si="102"/>
        <v>23036.822439417512</v>
      </c>
      <c r="AH399" s="62">
        <f t="shared" si="103"/>
        <v>-4182.2917773026911</v>
      </c>
      <c r="AI399" s="63">
        <f t="shared" si="104"/>
        <v>-1313203.9516844635</v>
      </c>
    </row>
    <row r="400" spans="22:35" hidden="1" x14ac:dyDescent="0.3">
      <c r="V400" s="62">
        <v>397</v>
      </c>
      <c r="W400" s="63">
        <f t="shared" si="96"/>
        <v>-559057.01263989729</v>
      </c>
      <c r="X400" s="63">
        <f t="shared" si="95"/>
        <v>14574</v>
      </c>
      <c r="Y400" s="63">
        <f t="shared" si="97"/>
        <v>15454.514794907838</v>
      </c>
      <c r="Z400" s="63">
        <f t="shared" si="98"/>
        <v>-880.51479490783822</v>
      </c>
      <c r="AA400" s="63">
        <f t="shared" si="99"/>
        <v>-574511.52743480518</v>
      </c>
      <c r="AB400" s="62"/>
      <c r="AC400" s="62"/>
      <c r="AD400" s="62" t="b">
        <f t="shared" si="100"/>
        <v>1</v>
      </c>
      <c r="AE400" s="63">
        <f t="shared" si="101"/>
        <v>-1313203.9516844635</v>
      </c>
      <c r="AF400" s="63">
        <f t="shared" si="75"/>
        <v>18854.530662114823</v>
      </c>
      <c r="AG400" s="63">
        <f t="shared" si="102"/>
        <v>23111.500138825293</v>
      </c>
      <c r="AH400" s="62">
        <f t="shared" si="103"/>
        <v>-4256.9694767104693</v>
      </c>
      <c r="AI400" s="63">
        <f t="shared" si="104"/>
        <v>-1336315.4518232888</v>
      </c>
    </row>
    <row r="401" spans="22:35" hidden="1" x14ac:dyDescent="0.3">
      <c r="V401" s="62">
        <v>398</v>
      </c>
      <c r="W401" s="63">
        <f t="shared" si="96"/>
        <v>-574511.52743480518</v>
      </c>
      <c r="X401" s="63">
        <f t="shared" si="95"/>
        <v>14574</v>
      </c>
      <c r="Y401" s="63">
        <f t="shared" si="97"/>
        <v>15478.855655709818</v>
      </c>
      <c r="Z401" s="63">
        <f t="shared" si="98"/>
        <v>-904.85565570981817</v>
      </c>
      <c r="AA401" s="63">
        <f t="shared" si="99"/>
        <v>-589990.38309051504</v>
      </c>
      <c r="AB401" s="62"/>
      <c r="AC401" s="62"/>
      <c r="AD401" s="62" t="b">
        <f t="shared" si="100"/>
        <v>1</v>
      </c>
      <c r="AE401" s="63">
        <f t="shared" si="101"/>
        <v>-1336315.4518232888</v>
      </c>
      <c r="AF401" s="63">
        <f t="shared" si="75"/>
        <v>18854.530662114823</v>
      </c>
      <c r="AG401" s="63">
        <f t="shared" si="102"/>
        <v>23186.419918441985</v>
      </c>
      <c r="AH401" s="62">
        <f t="shared" si="103"/>
        <v>-4331.8892563271611</v>
      </c>
      <c r="AI401" s="63">
        <f t="shared" si="104"/>
        <v>-1359501.8717417307</v>
      </c>
    </row>
    <row r="402" spans="22:35" hidden="1" x14ac:dyDescent="0.3">
      <c r="V402" s="62">
        <v>399</v>
      </c>
      <c r="W402" s="63">
        <f t="shared" si="96"/>
        <v>-589990.38309051504</v>
      </c>
      <c r="X402" s="63">
        <f t="shared" si="95"/>
        <v>14574</v>
      </c>
      <c r="Y402" s="63">
        <f t="shared" si="97"/>
        <v>15503.234853367561</v>
      </c>
      <c r="Z402" s="63">
        <f t="shared" si="98"/>
        <v>-929.23485336756119</v>
      </c>
      <c r="AA402" s="63">
        <f t="shared" si="99"/>
        <v>-605493.61794388259</v>
      </c>
      <c r="AB402" s="62"/>
      <c r="AC402" s="62"/>
      <c r="AD402" s="62" t="b">
        <f t="shared" si="100"/>
        <v>1</v>
      </c>
      <c r="AE402" s="63">
        <f t="shared" si="101"/>
        <v>-1359501.8717417307</v>
      </c>
      <c r="AF402" s="63">
        <f t="shared" si="75"/>
        <v>18854.530662114823</v>
      </c>
      <c r="AG402" s="63">
        <f t="shared" si="102"/>
        <v>23261.582563010932</v>
      </c>
      <c r="AH402" s="62">
        <f t="shared" si="103"/>
        <v>-4407.051900896111</v>
      </c>
      <c r="AI402" s="63">
        <f t="shared" si="104"/>
        <v>-1382763.4543047417</v>
      </c>
    </row>
    <row r="403" spans="22:35" hidden="1" x14ac:dyDescent="0.3">
      <c r="V403" s="62">
        <v>400</v>
      </c>
      <c r="W403" s="63">
        <f t="shared" si="96"/>
        <v>-605493.61794388259</v>
      </c>
      <c r="X403" s="63">
        <f t="shared" si="95"/>
        <v>14574</v>
      </c>
      <c r="Y403" s="63">
        <f t="shared" si="97"/>
        <v>15527.652448261615</v>
      </c>
      <c r="Z403" s="63">
        <f t="shared" si="98"/>
        <v>-953.65244826161506</v>
      </c>
      <c r="AA403" s="63">
        <f t="shared" si="99"/>
        <v>-621021.27039214422</v>
      </c>
      <c r="AB403" s="62"/>
      <c r="AC403" s="62"/>
      <c r="AD403" s="62" t="b">
        <f t="shared" si="100"/>
        <v>1</v>
      </c>
      <c r="AE403" s="63">
        <f t="shared" si="101"/>
        <v>-1382763.4543047417</v>
      </c>
      <c r="AF403" s="63">
        <f t="shared" ref="AF403:AF466" si="105">IF(AD403,$C$7+$C$20,$C$7)</f>
        <v>18854.530662114823</v>
      </c>
      <c r="AG403" s="63">
        <f t="shared" si="102"/>
        <v>23336.988859819361</v>
      </c>
      <c r="AH403" s="62">
        <f t="shared" si="103"/>
        <v>-4482.4581977045382</v>
      </c>
      <c r="AI403" s="63">
        <f t="shared" si="104"/>
        <v>-1406100.4431645609</v>
      </c>
    </row>
    <row r="404" spans="22:35" hidden="1" x14ac:dyDescent="0.3">
      <c r="V404" s="62">
        <v>401</v>
      </c>
      <c r="W404" s="63">
        <f t="shared" si="96"/>
        <v>-621021.27039214422</v>
      </c>
      <c r="X404" s="63">
        <f t="shared" si="95"/>
        <v>14574</v>
      </c>
      <c r="Y404" s="63">
        <f t="shared" si="97"/>
        <v>15552.108500867627</v>
      </c>
      <c r="Z404" s="63">
        <f t="shared" si="98"/>
        <v>-978.10850086762719</v>
      </c>
      <c r="AA404" s="63">
        <f t="shared" si="99"/>
        <v>-636573.37889301183</v>
      </c>
      <c r="AB404" s="62"/>
      <c r="AC404" s="62"/>
      <c r="AD404" s="62" t="b">
        <f t="shared" si="100"/>
        <v>1</v>
      </c>
      <c r="AE404" s="63">
        <f t="shared" si="101"/>
        <v>-1406100.4431645609</v>
      </c>
      <c r="AF404" s="63">
        <f t="shared" si="105"/>
        <v>18854.530662114823</v>
      </c>
      <c r="AG404" s="63">
        <f t="shared" si="102"/>
        <v>23412.63959870661</v>
      </c>
      <c r="AH404" s="62">
        <f t="shared" si="103"/>
        <v>-4558.108936591786</v>
      </c>
      <c r="AI404" s="63">
        <f t="shared" si="104"/>
        <v>-1429513.0827632674</v>
      </c>
    </row>
    <row r="405" spans="22:35" hidden="1" x14ac:dyDescent="0.3">
      <c r="V405" s="62">
        <v>402</v>
      </c>
      <c r="W405" s="63">
        <f t="shared" si="96"/>
        <v>-636573.37889301183</v>
      </c>
      <c r="X405" s="63">
        <f t="shared" si="95"/>
        <v>14574</v>
      </c>
      <c r="Y405" s="63">
        <f t="shared" si="97"/>
        <v>15576.603071756494</v>
      </c>
      <c r="Z405" s="63">
        <f t="shared" si="98"/>
        <v>-1002.6030717564936</v>
      </c>
      <c r="AA405" s="63">
        <f t="shared" si="99"/>
        <v>-652149.98196476838</v>
      </c>
      <c r="AB405" s="62"/>
      <c r="AC405" s="62"/>
      <c r="AD405" s="62" t="b">
        <f t="shared" si="100"/>
        <v>1</v>
      </c>
      <c r="AE405" s="63">
        <f t="shared" si="101"/>
        <v>-1429513.0827632674</v>
      </c>
      <c r="AF405" s="63">
        <f t="shared" si="105"/>
        <v>18854.530662114823</v>
      </c>
      <c r="AG405" s="63">
        <f t="shared" si="102"/>
        <v>23488.535572072415</v>
      </c>
      <c r="AH405" s="62">
        <f t="shared" si="103"/>
        <v>-4634.0049099575926</v>
      </c>
      <c r="AI405" s="63">
        <f t="shared" si="104"/>
        <v>-1453001.6183353399</v>
      </c>
    </row>
    <row r="406" spans="22:35" hidden="1" x14ac:dyDescent="0.3">
      <c r="V406" s="62">
        <v>403</v>
      </c>
      <c r="W406" s="63">
        <f t="shared" si="96"/>
        <v>-652149.98196476838</v>
      </c>
      <c r="X406" s="63">
        <f t="shared" si="95"/>
        <v>14574</v>
      </c>
      <c r="Y406" s="63">
        <f t="shared" si="97"/>
        <v>15601.13622159451</v>
      </c>
      <c r="Z406" s="63">
        <f t="shared" si="98"/>
        <v>-1027.1362215945103</v>
      </c>
      <c r="AA406" s="63">
        <f t="shared" si="99"/>
        <v>-667751.1181863629</v>
      </c>
      <c r="AB406" s="62"/>
      <c r="AC406" s="62"/>
      <c r="AD406" s="62" t="b">
        <f t="shared" si="100"/>
        <v>1</v>
      </c>
      <c r="AE406" s="63">
        <f t="shared" si="101"/>
        <v>-1453001.6183353399</v>
      </c>
      <c r="AF406" s="63">
        <f t="shared" si="105"/>
        <v>18854.530662114823</v>
      </c>
      <c r="AG406" s="63">
        <f t="shared" si="102"/>
        <v>23564.677574885216</v>
      </c>
      <c r="AH406" s="62">
        <f t="shared" si="103"/>
        <v>-4710.146912770394</v>
      </c>
      <c r="AI406" s="63">
        <f t="shared" si="104"/>
        <v>-1476566.2959102252</v>
      </c>
    </row>
    <row r="407" spans="22:35" hidden="1" x14ac:dyDescent="0.3">
      <c r="V407" s="62">
        <v>404</v>
      </c>
      <c r="W407" s="63">
        <f t="shared" si="96"/>
        <v>-667751.1181863629</v>
      </c>
      <c r="X407" s="63">
        <f t="shared" si="95"/>
        <v>14574</v>
      </c>
      <c r="Y407" s="63">
        <f t="shared" si="97"/>
        <v>15625.708011143521</v>
      </c>
      <c r="Z407" s="63">
        <f t="shared" si="98"/>
        <v>-1051.7080111435216</v>
      </c>
      <c r="AA407" s="63">
        <f t="shared" si="99"/>
        <v>-683376.82619750639</v>
      </c>
      <c r="AB407" s="62"/>
      <c r="AC407" s="62"/>
      <c r="AD407" s="62" t="b">
        <f t="shared" si="100"/>
        <v>1</v>
      </c>
      <c r="AE407" s="63">
        <f t="shared" si="101"/>
        <v>-1476566.2959102252</v>
      </c>
      <c r="AF407" s="63">
        <f t="shared" si="105"/>
        <v>18854.530662114823</v>
      </c>
      <c r="AG407" s="63">
        <f t="shared" si="102"/>
        <v>23641.066404690471</v>
      </c>
      <c r="AH407" s="62">
        <f t="shared" si="103"/>
        <v>-4786.5357425756474</v>
      </c>
      <c r="AI407" s="63">
        <f t="shared" si="104"/>
        <v>-1500207.3623149158</v>
      </c>
    </row>
    <row r="408" spans="22:35" hidden="1" x14ac:dyDescent="0.3">
      <c r="V408" s="62">
        <v>405</v>
      </c>
      <c r="W408" s="63">
        <f t="shared" si="96"/>
        <v>-683376.82619750639</v>
      </c>
      <c r="X408" s="63">
        <f t="shared" si="95"/>
        <v>14574</v>
      </c>
      <c r="Y408" s="63">
        <f t="shared" si="97"/>
        <v>15650.318501261072</v>
      </c>
      <c r="Z408" s="63">
        <f t="shared" si="98"/>
        <v>-1076.3185012610727</v>
      </c>
      <c r="AA408" s="63">
        <f t="shared" si="99"/>
        <v>-699027.14469876746</v>
      </c>
      <c r="AB408" s="62"/>
      <c r="AC408" s="62"/>
      <c r="AD408" s="62" t="b">
        <f t="shared" si="100"/>
        <v>1</v>
      </c>
      <c r="AE408" s="63">
        <f t="shared" si="101"/>
        <v>-1500207.3623149158</v>
      </c>
      <c r="AF408" s="63">
        <f t="shared" si="105"/>
        <v>18854.530662114823</v>
      </c>
      <c r="AG408" s="63">
        <f t="shared" si="102"/>
        <v>23717.702861619007</v>
      </c>
      <c r="AH408" s="62">
        <f t="shared" si="103"/>
        <v>-4863.1721995041853</v>
      </c>
      <c r="AI408" s="63">
        <f t="shared" si="104"/>
        <v>-1523925.0651765347</v>
      </c>
    </row>
    <row r="409" spans="22:35" hidden="1" x14ac:dyDescent="0.3">
      <c r="V409" s="62">
        <v>406</v>
      </c>
      <c r="W409" s="63">
        <f t="shared" si="96"/>
        <v>-699027.14469876746</v>
      </c>
      <c r="X409" s="63">
        <f t="shared" si="95"/>
        <v>14574</v>
      </c>
      <c r="Y409" s="63">
        <f t="shared" si="97"/>
        <v>15674.967752900558</v>
      </c>
      <c r="Z409" s="63">
        <f t="shared" si="98"/>
        <v>-1100.9677529005587</v>
      </c>
      <c r="AA409" s="63">
        <f t="shared" si="99"/>
        <v>-714702.11245166801</v>
      </c>
      <c r="AB409" s="62"/>
      <c r="AC409" s="62"/>
      <c r="AD409" s="62" t="b">
        <f t="shared" si="100"/>
        <v>1</v>
      </c>
      <c r="AE409" s="63">
        <f t="shared" si="101"/>
        <v>-1523925.0651765347</v>
      </c>
      <c r="AF409" s="63">
        <f t="shared" si="105"/>
        <v>18854.530662114823</v>
      </c>
      <c r="AG409" s="63">
        <f t="shared" si="102"/>
        <v>23794.587748395425</v>
      </c>
      <c r="AH409" s="62">
        <f t="shared" si="103"/>
        <v>-4940.0570862806007</v>
      </c>
      <c r="AI409" s="63">
        <f t="shared" si="104"/>
        <v>-1547719.6529249302</v>
      </c>
    </row>
    <row r="410" spans="22:35" hidden="1" x14ac:dyDescent="0.3">
      <c r="V410" s="62">
        <v>407</v>
      </c>
      <c r="W410" s="63">
        <f t="shared" si="96"/>
        <v>-714702.11245166801</v>
      </c>
      <c r="X410" s="63">
        <f t="shared" si="95"/>
        <v>14574</v>
      </c>
      <c r="Y410" s="63">
        <f t="shared" si="97"/>
        <v>15699.655827111377</v>
      </c>
      <c r="Z410" s="63">
        <f t="shared" si="98"/>
        <v>-1125.655827111377</v>
      </c>
      <c r="AA410" s="63">
        <f t="shared" si="99"/>
        <v>-730401.76827877935</v>
      </c>
      <c r="AB410" s="62"/>
      <c r="AC410" s="62"/>
      <c r="AD410" s="62" t="b">
        <f t="shared" si="100"/>
        <v>1</v>
      </c>
      <c r="AE410" s="63">
        <f t="shared" si="101"/>
        <v>-1547719.6529249302</v>
      </c>
      <c r="AF410" s="63">
        <f t="shared" si="105"/>
        <v>18854.530662114823</v>
      </c>
      <c r="AG410" s="63">
        <f t="shared" si="102"/>
        <v>23871.721870346471</v>
      </c>
      <c r="AH410" s="62">
        <f t="shared" si="103"/>
        <v>-5017.1912082316494</v>
      </c>
      <c r="AI410" s="63">
        <f t="shared" si="104"/>
        <v>-1571591.3747952767</v>
      </c>
    </row>
    <row r="411" spans="22:35" hidden="1" x14ac:dyDescent="0.3">
      <c r="V411" s="62">
        <v>408</v>
      </c>
      <c r="W411" s="63">
        <f t="shared" si="96"/>
        <v>-730401.76827877935</v>
      </c>
      <c r="X411" s="63">
        <f t="shared" si="95"/>
        <v>14574</v>
      </c>
      <c r="Y411" s="63">
        <f t="shared" si="97"/>
        <v>15724.382785039077</v>
      </c>
      <c r="Z411" s="63">
        <f t="shared" si="98"/>
        <v>-1150.3827850390774</v>
      </c>
      <c r="AA411" s="63">
        <f t="shared" si="99"/>
        <v>-746126.15106381837</v>
      </c>
      <c r="AB411" s="62"/>
      <c r="AC411" s="62"/>
      <c r="AD411" s="62" t="b">
        <f t="shared" si="100"/>
        <v>1</v>
      </c>
      <c r="AE411" s="63">
        <f t="shared" si="101"/>
        <v>-1571591.3747952767</v>
      </c>
      <c r="AF411" s="63">
        <f t="shared" si="105"/>
        <v>18854.530662114823</v>
      </c>
      <c r="AG411" s="63">
        <f t="shared" si="102"/>
        <v>23949.106035409513</v>
      </c>
      <c r="AH411" s="62">
        <f t="shared" si="103"/>
        <v>-5094.5753732946896</v>
      </c>
      <c r="AI411" s="63">
        <f t="shared" si="104"/>
        <v>-1595540.4808306862</v>
      </c>
    </row>
    <row r="412" spans="22:35" hidden="1" x14ac:dyDescent="0.3">
      <c r="V412" s="62">
        <v>409</v>
      </c>
      <c r="W412" s="63">
        <f t="shared" si="96"/>
        <v>-746126.15106381837</v>
      </c>
      <c r="X412" s="63">
        <f t="shared" si="95"/>
        <v>14574</v>
      </c>
      <c r="Y412" s="63">
        <f t="shared" si="97"/>
        <v>15749.148687925514</v>
      </c>
      <c r="Z412" s="63">
        <f t="shared" si="98"/>
        <v>-1175.148687925514</v>
      </c>
      <c r="AA412" s="63">
        <f t="shared" si="99"/>
        <v>-761875.29975174391</v>
      </c>
      <c r="AB412" s="62"/>
      <c r="AC412" s="62"/>
      <c r="AD412" s="62" t="b">
        <f t="shared" si="100"/>
        <v>1</v>
      </c>
      <c r="AE412" s="63">
        <f t="shared" si="101"/>
        <v>-1595540.4808306862</v>
      </c>
      <c r="AF412" s="63">
        <f t="shared" si="105"/>
        <v>18854.530662114823</v>
      </c>
      <c r="AG412" s="63">
        <f t="shared" si="102"/>
        <v>24026.741054140963</v>
      </c>
      <c r="AH412" s="62">
        <f t="shared" si="103"/>
        <v>-5172.2103920261416</v>
      </c>
      <c r="AI412" s="63">
        <f t="shared" si="104"/>
        <v>-1619567.2218848271</v>
      </c>
    </row>
    <row r="413" spans="22:35" hidden="1" x14ac:dyDescent="0.3">
      <c r="V413" s="62">
        <v>410</v>
      </c>
      <c r="W413" s="63">
        <f t="shared" si="96"/>
        <v>-761875.29975174391</v>
      </c>
      <c r="X413" s="63">
        <f t="shared" si="95"/>
        <v>14574</v>
      </c>
      <c r="Y413" s="63">
        <f t="shared" si="97"/>
        <v>15773.953597108997</v>
      </c>
      <c r="Z413" s="63">
        <f t="shared" si="98"/>
        <v>-1199.9535971089965</v>
      </c>
      <c r="AA413" s="63">
        <f t="shared" si="99"/>
        <v>-777649.25334885286</v>
      </c>
      <c r="AB413" s="62"/>
      <c r="AC413" s="62"/>
      <c r="AD413" s="62" t="b">
        <f t="shared" si="100"/>
        <v>1</v>
      </c>
      <c r="AE413" s="63">
        <f t="shared" si="101"/>
        <v>-1619567.2218848271</v>
      </c>
      <c r="AF413" s="63">
        <f t="shared" si="105"/>
        <v>18854.530662114823</v>
      </c>
      <c r="AG413" s="63">
        <f t="shared" si="102"/>
        <v>24104.627739724805</v>
      </c>
      <c r="AH413" s="62">
        <f t="shared" si="103"/>
        <v>-5250.0970776099821</v>
      </c>
      <c r="AI413" s="63">
        <f t="shared" si="104"/>
        <v>-1643671.8496245518</v>
      </c>
    </row>
    <row r="414" spans="22:35" hidden="1" x14ac:dyDescent="0.3">
      <c r="V414" s="62">
        <v>411</v>
      </c>
      <c r="W414" s="63">
        <f t="shared" si="96"/>
        <v>-777649.25334885286</v>
      </c>
      <c r="X414" s="63">
        <f t="shared" si="95"/>
        <v>14574</v>
      </c>
      <c r="Y414" s="63">
        <f t="shared" si="97"/>
        <v>15798.797574024444</v>
      </c>
      <c r="Z414" s="63">
        <f t="shared" si="98"/>
        <v>-1224.7975740244433</v>
      </c>
      <c r="AA414" s="63">
        <f t="shared" si="99"/>
        <v>-793448.05092287727</v>
      </c>
      <c r="AB414" s="62"/>
      <c r="AC414" s="62"/>
      <c r="AD414" s="62" t="b">
        <f t="shared" si="100"/>
        <v>1</v>
      </c>
      <c r="AE414" s="63">
        <f t="shared" si="101"/>
        <v>-1643671.8496245518</v>
      </c>
      <c r="AF414" s="63">
        <f t="shared" si="105"/>
        <v>18854.530662114823</v>
      </c>
      <c r="AG414" s="63">
        <f t="shared" si="102"/>
        <v>24182.76690798108</v>
      </c>
      <c r="AH414" s="62">
        <f t="shared" si="103"/>
        <v>-5328.2362458662565</v>
      </c>
      <c r="AI414" s="63">
        <f t="shared" si="104"/>
        <v>-1667854.616532533</v>
      </c>
    </row>
    <row r="415" spans="22:35" hidden="1" x14ac:dyDescent="0.3">
      <c r="V415" s="62">
        <v>412</v>
      </c>
      <c r="W415" s="63">
        <f t="shared" si="96"/>
        <v>-793448.05092287727</v>
      </c>
      <c r="X415" s="63">
        <f t="shared" si="95"/>
        <v>14574</v>
      </c>
      <c r="Y415" s="63">
        <f t="shared" si="97"/>
        <v>15823.680680203532</v>
      </c>
      <c r="Z415" s="63">
        <f t="shared" si="98"/>
        <v>-1249.6806802035317</v>
      </c>
      <c r="AA415" s="63">
        <f t="shared" si="99"/>
        <v>-809271.73160308076</v>
      </c>
      <c r="AB415" s="62"/>
      <c r="AC415" s="62"/>
      <c r="AD415" s="62" t="b">
        <f t="shared" si="100"/>
        <v>1</v>
      </c>
      <c r="AE415" s="63">
        <f t="shared" si="101"/>
        <v>-1667854.616532533</v>
      </c>
      <c r="AF415" s="63">
        <f t="shared" si="105"/>
        <v>18854.530662114823</v>
      </c>
      <c r="AG415" s="63">
        <f t="shared" si="102"/>
        <v>24261.15937737445</v>
      </c>
      <c r="AH415" s="62">
        <f t="shared" si="103"/>
        <v>-5406.6287152596278</v>
      </c>
      <c r="AI415" s="63">
        <f t="shared" si="104"/>
        <v>-1692115.7759099074</v>
      </c>
    </row>
    <row r="416" spans="22:35" hidden="1" x14ac:dyDescent="0.3">
      <c r="V416" s="62">
        <v>413</v>
      </c>
      <c r="W416" s="63">
        <f t="shared" si="96"/>
        <v>-809271.73160308076</v>
      </c>
      <c r="X416" s="63">
        <f t="shared" si="95"/>
        <v>14574</v>
      </c>
      <c r="Y416" s="63">
        <f t="shared" si="97"/>
        <v>15848.602977274852</v>
      </c>
      <c r="Z416" s="63">
        <f t="shared" si="98"/>
        <v>-1274.6029772748523</v>
      </c>
      <c r="AA416" s="63">
        <f t="shared" si="99"/>
        <v>-825120.33458035556</v>
      </c>
      <c r="AB416" s="62"/>
      <c r="AC416" s="62"/>
      <c r="AD416" s="62" t="b">
        <f t="shared" si="100"/>
        <v>1</v>
      </c>
      <c r="AE416" s="63">
        <f t="shared" si="101"/>
        <v>-1692115.7759099074</v>
      </c>
      <c r="AF416" s="63">
        <f t="shared" si="105"/>
        <v>18854.530662114823</v>
      </c>
      <c r="AG416" s="63">
        <f t="shared" si="102"/>
        <v>24339.805969022775</v>
      </c>
      <c r="AH416" s="62">
        <f t="shared" si="103"/>
        <v>-5485.2753069079508</v>
      </c>
      <c r="AI416" s="63">
        <f t="shared" si="104"/>
        <v>-1716455.5818789301</v>
      </c>
    </row>
    <row r="417" spans="22:35" hidden="1" x14ac:dyDescent="0.3">
      <c r="V417" s="62">
        <v>414</v>
      </c>
      <c r="W417" s="63">
        <f t="shared" si="96"/>
        <v>-825120.33458035556</v>
      </c>
      <c r="X417" s="63">
        <f t="shared" si="95"/>
        <v>14574</v>
      </c>
      <c r="Y417" s="63">
        <f t="shared" si="97"/>
        <v>15873.564526964059</v>
      </c>
      <c r="Z417" s="63">
        <f t="shared" si="98"/>
        <v>-1299.56452696406</v>
      </c>
      <c r="AA417" s="63">
        <f t="shared" si="99"/>
        <v>-840993.89910731965</v>
      </c>
      <c r="AB417" s="62"/>
      <c r="AC417" s="62"/>
      <c r="AD417" s="62" t="b">
        <f t="shared" si="100"/>
        <v>1</v>
      </c>
      <c r="AE417" s="63">
        <f t="shared" si="101"/>
        <v>-1716455.5818789301</v>
      </c>
      <c r="AF417" s="63">
        <f t="shared" si="105"/>
        <v>18854.530662114823</v>
      </c>
      <c r="AG417" s="63">
        <f t="shared" si="102"/>
        <v>24418.70750670569</v>
      </c>
      <c r="AH417" s="62">
        <f t="shared" si="103"/>
        <v>-5564.1768445908665</v>
      </c>
      <c r="AI417" s="63">
        <f t="shared" si="104"/>
        <v>-1740874.2893856359</v>
      </c>
    </row>
    <row r="418" spans="22:35" hidden="1" x14ac:dyDescent="0.3">
      <c r="V418" s="62">
        <v>415</v>
      </c>
      <c r="W418" s="63">
        <f t="shared" ref="W418:W481" si="106">AA417</f>
        <v>-840993.89910731965</v>
      </c>
      <c r="X418" s="63">
        <f t="shared" si="95"/>
        <v>14574</v>
      </c>
      <c r="Y418" s="63">
        <f t="shared" ref="Y418:Y481" si="107">X418-Z418</f>
        <v>15898.565391094029</v>
      </c>
      <c r="Z418" s="63">
        <f t="shared" ref="Z418:Z481" si="108">W418*$C$14/12</f>
        <v>-1324.5653910940284</v>
      </c>
      <c r="AA418" s="63">
        <f t="shared" ref="AA418:AA481" si="109">W418-Y418</f>
        <v>-856892.46449841373</v>
      </c>
      <c r="AB418" s="62"/>
      <c r="AC418" s="62"/>
      <c r="AD418" s="62" t="b">
        <f t="shared" ref="AD418:AD481" si="110">V418&gt;$C$13*12</f>
        <v>1</v>
      </c>
      <c r="AE418" s="63">
        <f t="shared" ref="AE418:AE481" si="111">AI417</f>
        <v>-1740874.2893856359</v>
      </c>
      <c r="AF418" s="63">
        <f t="shared" si="105"/>
        <v>18854.530662114823</v>
      </c>
      <c r="AG418" s="63">
        <f t="shared" ref="AG418:AG481" si="112">AF418-AH418</f>
        <v>24497.864816873262</v>
      </c>
      <c r="AH418" s="62">
        <f t="shared" ref="AH418:AH481" si="113">AE418*($C$14+IF(V418&gt;12*$C$13,0.02,0))/12</f>
        <v>-5643.3341547584378</v>
      </c>
      <c r="AI418" s="63">
        <f t="shared" ref="AI418:AI481" si="114">AE418-AG418</f>
        <v>-1765372.1542025092</v>
      </c>
    </row>
    <row r="419" spans="22:35" hidden="1" x14ac:dyDescent="0.3">
      <c r="V419" s="62">
        <v>416</v>
      </c>
      <c r="W419" s="63">
        <f t="shared" si="106"/>
        <v>-856892.46449841373</v>
      </c>
      <c r="X419" s="63">
        <f t="shared" si="95"/>
        <v>14574</v>
      </c>
      <c r="Y419" s="63">
        <f t="shared" si="107"/>
        <v>15923.605631585002</v>
      </c>
      <c r="Z419" s="63">
        <f t="shared" si="108"/>
        <v>-1349.6056315850017</v>
      </c>
      <c r="AA419" s="63">
        <f t="shared" si="109"/>
        <v>-872816.07012999873</v>
      </c>
      <c r="AB419" s="62"/>
      <c r="AC419" s="62"/>
      <c r="AD419" s="62" t="b">
        <f t="shared" si="110"/>
        <v>1</v>
      </c>
      <c r="AE419" s="63">
        <f t="shared" si="111"/>
        <v>-1765372.1542025092</v>
      </c>
      <c r="AF419" s="63">
        <f t="shared" si="105"/>
        <v>18854.530662114823</v>
      </c>
      <c r="AG419" s="63">
        <f t="shared" si="112"/>
        <v>24577.278728654623</v>
      </c>
      <c r="AH419" s="62">
        <f t="shared" si="113"/>
        <v>-5722.7480665398007</v>
      </c>
      <c r="AI419" s="63">
        <f t="shared" si="114"/>
        <v>-1789949.4329311638</v>
      </c>
    </row>
    <row r="420" spans="22:35" hidden="1" x14ac:dyDescent="0.3">
      <c r="V420" s="62">
        <v>417</v>
      </c>
      <c r="W420" s="63">
        <f t="shared" si="106"/>
        <v>-872816.07012999873</v>
      </c>
      <c r="X420" s="63">
        <f t="shared" si="95"/>
        <v>14574</v>
      </c>
      <c r="Y420" s="63">
        <f t="shared" si="107"/>
        <v>15948.685310454748</v>
      </c>
      <c r="Z420" s="63">
        <f t="shared" si="108"/>
        <v>-1374.6853104547481</v>
      </c>
      <c r="AA420" s="63">
        <f t="shared" si="109"/>
        <v>-888764.75544045353</v>
      </c>
      <c r="AB420" s="62"/>
      <c r="AC420" s="62"/>
      <c r="AD420" s="62" t="b">
        <f t="shared" si="110"/>
        <v>1</v>
      </c>
      <c r="AE420" s="63">
        <f t="shared" si="111"/>
        <v>-1789949.4329311638</v>
      </c>
      <c r="AF420" s="63">
        <f t="shared" si="105"/>
        <v>18854.530662114823</v>
      </c>
      <c r="AG420" s="63">
        <f t="shared" si="112"/>
        <v>24656.950073866679</v>
      </c>
      <c r="AH420" s="62">
        <f t="shared" si="113"/>
        <v>-5802.4194117518564</v>
      </c>
      <c r="AI420" s="63">
        <f t="shared" si="114"/>
        <v>-1814606.3830050305</v>
      </c>
    </row>
    <row r="421" spans="22:35" hidden="1" x14ac:dyDescent="0.3">
      <c r="V421" s="62">
        <v>418</v>
      </c>
      <c r="W421" s="63">
        <f t="shared" si="106"/>
        <v>-888764.75544045353</v>
      </c>
      <c r="X421" s="63">
        <f t="shared" si="95"/>
        <v>14574</v>
      </c>
      <c r="Y421" s="63">
        <f t="shared" si="107"/>
        <v>15973.804489818715</v>
      </c>
      <c r="Z421" s="63">
        <f t="shared" si="108"/>
        <v>-1399.8044898187143</v>
      </c>
      <c r="AA421" s="63">
        <f t="shared" si="109"/>
        <v>-904738.55993027228</v>
      </c>
      <c r="AB421" s="62"/>
      <c r="AC421" s="62"/>
      <c r="AD421" s="62" t="b">
        <f t="shared" si="110"/>
        <v>1</v>
      </c>
      <c r="AE421" s="63">
        <f t="shared" si="111"/>
        <v>-1814606.3830050305</v>
      </c>
      <c r="AF421" s="63">
        <f t="shared" si="105"/>
        <v>18854.530662114823</v>
      </c>
      <c r="AG421" s="63">
        <f t="shared" si="112"/>
        <v>24736.879687022796</v>
      </c>
      <c r="AH421" s="62">
        <f t="shared" si="113"/>
        <v>-5882.3490249079741</v>
      </c>
      <c r="AI421" s="63">
        <f t="shared" si="114"/>
        <v>-1839343.2626920533</v>
      </c>
    </row>
    <row r="422" spans="22:35" hidden="1" x14ac:dyDescent="0.3">
      <c r="V422" s="62">
        <v>419</v>
      </c>
      <c r="W422" s="63">
        <f t="shared" si="106"/>
        <v>-904738.55993027228</v>
      </c>
      <c r="X422" s="63">
        <f t="shared" si="95"/>
        <v>14574</v>
      </c>
      <c r="Y422" s="63">
        <f t="shared" si="107"/>
        <v>15998.963231890179</v>
      </c>
      <c r="Z422" s="63">
        <f t="shared" si="108"/>
        <v>-1424.9632318901788</v>
      </c>
      <c r="AA422" s="63">
        <f t="shared" si="109"/>
        <v>-920737.52316216251</v>
      </c>
      <c r="AB422" s="62"/>
      <c r="AC422" s="62"/>
      <c r="AD422" s="62" t="b">
        <f t="shared" si="110"/>
        <v>1</v>
      </c>
      <c r="AE422" s="63">
        <f t="shared" si="111"/>
        <v>-1839343.2626920533</v>
      </c>
      <c r="AF422" s="63">
        <f t="shared" si="105"/>
        <v>18854.530662114823</v>
      </c>
      <c r="AG422" s="63">
        <f t="shared" si="112"/>
        <v>24817.068405341564</v>
      </c>
      <c r="AH422" s="62">
        <f t="shared" si="113"/>
        <v>-5962.5377432267405</v>
      </c>
      <c r="AI422" s="63">
        <f t="shared" si="114"/>
        <v>-1864160.3310973949</v>
      </c>
    </row>
    <row r="423" spans="22:35" hidden="1" x14ac:dyDescent="0.3">
      <c r="V423" s="62">
        <v>420</v>
      </c>
      <c r="W423" s="63">
        <f t="shared" si="106"/>
        <v>-920737.52316216251</v>
      </c>
      <c r="X423" s="63">
        <f t="shared" si="95"/>
        <v>14574</v>
      </c>
      <c r="Y423" s="63">
        <f t="shared" si="107"/>
        <v>16024.161598980405</v>
      </c>
      <c r="Z423" s="63">
        <f t="shared" si="108"/>
        <v>-1450.1615989804059</v>
      </c>
      <c r="AA423" s="63">
        <f t="shared" si="109"/>
        <v>-936761.68476114294</v>
      </c>
      <c r="AB423" s="62"/>
      <c r="AC423" s="62"/>
      <c r="AD423" s="62" t="b">
        <f t="shared" si="110"/>
        <v>1</v>
      </c>
      <c r="AE423" s="63">
        <f t="shared" si="111"/>
        <v>-1864160.3310973949</v>
      </c>
      <c r="AF423" s="63">
        <f t="shared" si="105"/>
        <v>18854.530662114823</v>
      </c>
      <c r="AG423" s="63">
        <f t="shared" si="112"/>
        <v>24897.517068755544</v>
      </c>
      <c r="AH423" s="62">
        <f t="shared" si="113"/>
        <v>-6042.9864066407217</v>
      </c>
      <c r="AI423" s="63">
        <f t="shared" si="114"/>
        <v>-1889057.8481661505</v>
      </c>
    </row>
    <row r="424" spans="22:35" hidden="1" x14ac:dyDescent="0.3">
      <c r="V424" s="62">
        <v>421</v>
      </c>
      <c r="W424" s="63">
        <f t="shared" si="106"/>
        <v>-936761.68476114294</v>
      </c>
      <c r="X424" s="63">
        <f t="shared" si="95"/>
        <v>14574</v>
      </c>
      <c r="Y424" s="63">
        <f t="shared" si="107"/>
        <v>16049.3996534988</v>
      </c>
      <c r="Z424" s="63">
        <f t="shared" si="108"/>
        <v>-1475.3996534988</v>
      </c>
      <c r="AA424" s="63">
        <f t="shared" si="109"/>
        <v>-952811.08441464172</v>
      </c>
      <c r="AB424" s="62"/>
      <c r="AC424" s="62"/>
      <c r="AD424" s="62" t="b">
        <f t="shared" si="110"/>
        <v>1</v>
      </c>
      <c r="AE424" s="63">
        <f t="shared" si="111"/>
        <v>-1889057.8481661505</v>
      </c>
      <c r="AF424" s="63">
        <f t="shared" si="105"/>
        <v>18854.530662114823</v>
      </c>
      <c r="AG424" s="63">
        <f t="shared" si="112"/>
        <v>24978.226519920096</v>
      </c>
      <c r="AH424" s="62">
        <f t="shared" si="113"/>
        <v>-6123.6958578052718</v>
      </c>
      <c r="AI424" s="63">
        <f t="shared" si="114"/>
        <v>-1914036.0746860707</v>
      </c>
    </row>
    <row r="425" spans="22:35" hidden="1" x14ac:dyDescent="0.3">
      <c r="V425" s="62">
        <v>422</v>
      </c>
      <c r="W425" s="63">
        <f t="shared" si="106"/>
        <v>-952811.08441464172</v>
      </c>
      <c r="X425" s="63">
        <f t="shared" si="95"/>
        <v>14574</v>
      </c>
      <c r="Y425" s="63">
        <f t="shared" si="107"/>
        <v>16074.677457953061</v>
      </c>
      <c r="Z425" s="63">
        <f t="shared" si="108"/>
        <v>-1500.6774579530609</v>
      </c>
      <c r="AA425" s="63">
        <f t="shared" si="109"/>
        <v>-968885.76187259483</v>
      </c>
      <c r="AB425" s="62"/>
      <c r="AC425" s="62"/>
      <c r="AD425" s="62" t="b">
        <f t="shared" si="110"/>
        <v>1</v>
      </c>
      <c r="AE425" s="63">
        <f t="shared" si="111"/>
        <v>-1914036.0746860707</v>
      </c>
      <c r="AF425" s="63">
        <f t="shared" si="105"/>
        <v>18854.530662114823</v>
      </c>
      <c r="AG425" s="63">
        <f t="shared" si="112"/>
        <v>25059.197604222169</v>
      </c>
      <c r="AH425" s="62">
        <f t="shared" si="113"/>
        <v>-6204.6669421073466</v>
      </c>
      <c r="AI425" s="63">
        <f t="shared" si="114"/>
        <v>-1939095.2722902929</v>
      </c>
    </row>
    <row r="426" spans="22:35" hidden="1" x14ac:dyDescent="0.3">
      <c r="V426" s="62">
        <v>423</v>
      </c>
      <c r="W426" s="63">
        <f t="shared" si="106"/>
        <v>-968885.76187259483</v>
      </c>
      <c r="X426" s="63">
        <f t="shared" si="95"/>
        <v>14574</v>
      </c>
      <c r="Y426" s="63">
        <f t="shared" si="107"/>
        <v>16099.995074949336</v>
      </c>
      <c r="Z426" s="63">
        <f t="shared" si="108"/>
        <v>-1525.9950749493366</v>
      </c>
      <c r="AA426" s="63">
        <f t="shared" si="109"/>
        <v>-984985.75694754417</v>
      </c>
      <c r="AB426" s="62"/>
      <c r="AC426" s="62"/>
      <c r="AD426" s="62" t="b">
        <f t="shared" si="110"/>
        <v>1</v>
      </c>
      <c r="AE426" s="63">
        <f t="shared" si="111"/>
        <v>-1939095.2722902929</v>
      </c>
      <c r="AF426" s="63">
        <f t="shared" si="105"/>
        <v>18854.530662114823</v>
      </c>
      <c r="AG426" s="63">
        <f t="shared" si="112"/>
        <v>25140.43116978919</v>
      </c>
      <c r="AH426" s="62">
        <f t="shared" si="113"/>
        <v>-6285.900507674367</v>
      </c>
      <c r="AI426" s="63">
        <f t="shared" si="114"/>
        <v>-1964235.7034600822</v>
      </c>
    </row>
    <row r="427" spans="22:35" hidden="1" x14ac:dyDescent="0.3">
      <c r="V427" s="62">
        <v>424</v>
      </c>
      <c r="W427" s="63">
        <f t="shared" si="106"/>
        <v>-984985.75694754417</v>
      </c>
      <c r="X427" s="63">
        <f t="shared" si="95"/>
        <v>14574</v>
      </c>
      <c r="Y427" s="63">
        <f t="shared" si="107"/>
        <v>16125.352567192382</v>
      </c>
      <c r="Z427" s="63">
        <f t="shared" si="108"/>
        <v>-1551.3525671923819</v>
      </c>
      <c r="AA427" s="63">
        <f t="shared" si="109"/>
        <v>-1001111.1095147366</v>
      </c>
      <c r="AB427" s="62"/>
      <c r="AC427" s="62"/>
      <c r="AD427" s="62" t="b">
        <f t="shared" si="110"/>
        <v>1</v>
      </c>
      <c r="AE427" s="63">
        <f t="shared" si="111"/>
        <v>-1964235.7034600822</v>
      </c>
      <c r="AF427" s="63">
        <f t="shared" si="105"/>
        <v>18854.530662114823</v>
      </c>
      <c r="AG427" s="63">
        <f t="shared" si="112"/>
        <v>25221.928067497924</v>
      </c>
      <c r="AH427" s="62">
        <f t="shared" si="113"/>
        <v>-6367.3974053831007</v>
      </c>
      <c r="AI427" s="63">
        <f t="shared" si="114"/>
        <v>-1989457.6315275801</v>
      </c>
    </row>
    <row r="428" spans="22:35" hidden="1" x14ac:dyDescent="0.3">
      <c r="V428" s="62">
        <v>425</v>
      </c>
      <c r="W428" s="63">
        <f t="shared" si="106"/>
        <v>-1001111.1095147366</v>
      </c>
      <c r="X428" s="63">
        <f t="shared" si="95"/>
        <v>14574</v>
      </c>
      <c r="Y428" s="63">
        <f t="shared" si="107"/>
        <v>16150.749997485709</v>
      </c>
      <c r="Z428" s="63">
        <f t="shared" si="108"/>
        <v>-1576.7499974857101</v>
      </c>
      <c r="AA428" s="63">
        <f t="shared" si="109"/>
        <v>-1017261.8595122222</v>
      </c>
      <c r="AB428" s="62"/>
      <c r="AC428" s="62"/>
      <c r="AD428" s="62" t="b">
        <f t="shared" si="110"/>
        <v>1</v>
      </c>
      <c r="AE428" s="63">
        <f t="shared" si="111"/>
        <v>-1989457.6315275801</v>
      </c>
      <c r="AF428" s="63">
        <f t="shared" si="105"/>
        <v>18854.530662114823</v>
      </c>
      <c r="AG428" s="63">
        <f t="shared" si="112"/>
        <v>25303.689150983395</v>
      </c>
      <c r="AH428" s="62">
        <f t="shared" si="113"/>
        <v>-6449.1584888685729</v>
      </c>
      <c r="AI428" s="63">
        <f t="shared" si="114"/>
        <v>-2014761.3206785636</v>
      </c>
    </row>
    <row r="429" spans="22:35" hidden="1" x14ac:dyDescent="0.3">
      <c r="V429" s="62">
        <v>426</v>
      </c>
      <c r="W429" s="63">
        <f t="shared" si="106"/>
        <v>-1017261.8595122222</v>
      </c>
      <c r="X429" s="63">
        <f t="shared" si="95"/>
        <v>14574</v>
      </c>
      <c r="Y429" s="63">
        <f t="shared" si="107"/>
        <v>16176.18742873175</v>
      </c>
      <c r="Z429" s="63">
        <f t="shared" si="108"/>
        <v>-1602.1874287317498</v>
      </c>
      <c r="AA429" s="63">
        <f t="shared" si="109"/>
        <v>-1033438.0469409539</v>
      </c>
      <c r="AB429" s="62"/>
      <c r="AC429" s="62"/>
      <c r="AD429" s="62" t="b">
        <f t="shared" si="110"/>
        <v>1</v>
      </c>
      <c r="AE429" s="63">
        <f t="shared" si="111"/>
        <v>-2014761.3206785636</v>
      </c>
      <c r="AF429" s="63">
        <f t="shared" si="105"/>
        <v>18854.530662114823</v>
      </c>
      <c r="AG429" s="63">
        <f t="shared" si="112"/>
        <v>25385.715276647832</v>
      </c>
      <c r="AH429" s="62">
        <f t="shared" si="113"/>
        <v>-6531.1846145330101</v>
      </c>
      <c r="AI429" s="63">
        <f t="shared" si="114"/>
        <v>-2040147.0359552114</v>
      </c>
    </row>
    <row r="430" spans="22:35" hidden="1" x14ac:dyDescent="0.3">
      <c r="V430" s="62">
        <v>427</v>
      </c>
      <c r="W430" s="63">
        <f t="shared" si="106"/>
        <v>-1033438.0469409539</v>
      </c>
      <c r="X430" s="63">
        <f t="shared" si="95"/>
        <v>14574</v>
      </c>
      <c r="Y430" s="63">
        <f t="shared" si="107"/>
        <v>16201.664923932003</v>
      </c>
      <c r="Z430" s="63">
        <f t="shared" si="108"/>
        <v>-1627.6649239320025</v>
      </c>
      <c r="AA430" s="63">
        <f t="shared" si="109"/>
        <v>-1049639.7118648859</v>
      </c>
      <c r="AB430" s="62"/>
      <c r="AC430" s="62"/>
      <c r="AD430" s="62" t="b">
        <f t="shared" si="110"/>
        <v>1</v>
      </c>
      <c r="AE430" s="63">
        <f t="shared" si="111"/>
        <v>-2040147.0359552114</v>
      </c>
      <c r="AF430" s="63">
        <f t="shared" si="105"/>
        <v>18854.530662114823</v>
      </c>
      <c r="AG430" s="63">
        <f t="shared" si="112"/>
        <v>25468.007303669634</v>
      </c>
      <c r="AH430" s="62">
        <f t="shared" si="113"/>
        <v>-6613.4766415548111</v>
      </c>
      <c r="AI430" s="63">
        <f t="shared" si="114"/>
        <v>-2065615.043258881</v>
      </c>
    </row>
    <row r="431" spans="22:35" hidden="1" x14ac:dyDescent="0.3">
      <c r="V431" s="62">
        <v>428</v>
      </c>
      <c r="W431" s="63">
        <f t="shared" si="106"/>
        <v>-1049639.7118648859</v>
      </c>
      <c r="X431" s="63">
        <f t="shared" si="95"/>
        <v>14574</v>
      </c>
      <c r="Y431" s="63">
        <f t="shared" si="107"/>
        <v>16227.182546187196</v>
      </c>
      <c r="Z431" s="63">
        <f t="shared" si="108"/>
        <v>-1653.1825461871952</v>
      </c>
      <c r="AA431" s="63">
        <f t="shared" si="109"/>
        <v>-1065866.8944110731</v>
      </c>
      <c r="AB431" s="62"/>
      <c r="AC431" s="62"/>
      <c r="AD431" s="62" t="b">
        <f t="shared" si="110"/>
        <v>1</v>
      </c>
      <c r="AE431" s="63">
        <f t="shared" si="111"/>
        <v>-2065615.043258881</v>
      </c>
      <c r="AF431" s="63">
        <f t="shared" si="105"/>
        <v>18854.530662114823</v>
      </c>
      <c r="AG431" s="63">
        <f t="shared" si="112"/>
        <v>25550.566094012363</v>
      </c>
      <c r="AH431" s="62">
        <f t="shared" si="113"/>
        <v>-6696.0354318975396</v>
      </c>
      <c r="AI431" s="63">
        <f t="shared" si="114"/>
        <v>-2091165.6093528934</v>
      </c>
    </row>
    <row r="432" spans="22:35" hidden="1" x14ac:dyDescent="0.3">
      <c r="V432" s="62">
        <v>429</v>
      </c>
      <c r="W432" s="63">
        <f t="shared" si="106"/>
        <v>-1065866.8944110731</v>
      </c>
      <c r="X432" s="63">
        <f t="shared" si="95"/>
        <v>14574</v>
      </c>
      <c r="Y432" s="63">
        <f t="shared" si="107"/>
        <v>16252.74035869744</v>
      </c>
      <c r="Z432" s="63">
        <f t="shared" si="108"/>
        <v>-1678.7403586974399</v>
      </c>
      <c r="AA432" s="63">
        <f t="shared" si="109"/>
        <v>-1082119.6347697705</v>
      </c>
      <c r="AB432" s="62"/>
      <c r="AC432" s="62"/>
      <c r="AD432" s="62" t="b">
        <f t="shared" si="110"/>
        <v>1</v>
      </c>
      <c r="AE432" s="63">
        <f t="shared" si="111"/>
        <v>-2091165.6093528934</v>
      </c>
      <c r="AF432" s="63">
        <f t="shared" si="105"/>
        <v>18854.530662114823</v>
      </c>
      <c r="AG432" s="63">
        <f t="shared" si="112"/>
        <v>25633.392512433787</v>
      </c>
      <c r="AH432" s="62">
        <f t="shared" si="113"/>
        <v>-6778.8618503189637</v>
      </c>
      <c r="AI432" s="63">
        <f t="shared" si="114"/>
        <v>-2116799.0018653274</v>
      </c>
    </row>
    <row r="433" spans="22:35" hidden="1" x14ac:dyDescent="0.3">
      <c r="V433" s="62">
        <v>430</v>
      </c>
      <c r="W433" s="63">
        <f t="shared" si="106"/>
        <v>-1082119.6347697705</v>
      </c>
      <c r="X433" s="63">
        <f t="shared" si="95"/>
        <v>14574</v>
      </c>
      <c r="Y433" s="63">
        <f t="shared" si="107"/>
        <v>16278.338424762389</v>
      </c>
      <c r="Z433" s="63">
        <f t="shared" si="108"/>
        <v>-1704.3384247623887</v>
      </c>
      <c r="AA433" s="63">
        <f t="shared" si="109"/>
        <v>-1098397.973194533</v>
      </c>
      <c r="AB433" s="62"/>
      <c r="AC433" s="62"/>
      <c r="AD433" s="62" t="b">
        <f t="shared" si="110"/>
        <v>1</v>
      </c>
      <c r="AE433" s="63">
        <f t="shared" si="111"/>
        <v>-2116799.0018653274</v>
      </c>
      <c r="AF433" s="63">
        <f t="shared" si="105"/>
        <v>18854.530662114823</v>
      </c>
      <c r="AG433" s="63">
        <f t="shared" si="112"/>
        <v>25716.487426494925</v>
      </c>
      <c r="AH433" s="62">
        <f t="shared" si="113"/>
        <v>-6861.9567643801029</v>
      </c>
      <c r="AI433" s="63">
        <f t="shared" si="114"/>
        <v>-2142515.4892918221</v>
      </c>
    </row>
    <row r="434" spans="22:35" hidden="1" x14ac:dyDescent="0.3">
      <c r="V434" s="62">
        <v>431</v>
      </c>
      <c r="W434" s="63">
        <f t="shared" si="106"/>
        <v>-1098397.973194533</v>
      </c>
      <c r="X434" s="63">
        <f t="shared" si="95"/>
        <v>14574</v>
      </c>
      <c r="Y434" s="63">
        <f t="shared" si="107"/>
        <v>16303.97680778139</v>
      </c>
      <c r="Z434" s="63">
        <f t="shared" si="108"/>
        <v>-1729.9768077813897</v>
      </c>
      <c r="AA434" s="63">
        <f t="shared" si="109"/>
        <v>-1114701.9500023145</v>
      </c>
      <c r="AB434" s="62"/>
      <c r="AC434" s="62"/>
      <c r="AD434" s="62" t="b">
        <f t="shared" si="110"/>
        <v>1</v>
      </c>
      <c r="AE434" s="63">
        <f t="shared" si="111"/>
        <v>-2142515.4892918221</v>
      </c>
      <c r="AF434" s="63">
        <f t="shared" si="105"/>
        <v>18854.530662114823</v>
      </c>
      <c r="AG434" s="63">
        <f t="shared" si="112"/>
        <v>25799.851706569149</v>
      </c>
      <c r="AH434" s="62">
        <f t="shared" si="113"/>
        <v>-6945.3210444543247</v>
      </c>
      <c r="AI434" s="63">
        <f t="shared" si="114"/>
        <v>-2168315.3409983912</v>
      </c>
    </row>
    <row r="435" spans="22:35" hidden="1" x14ac:dyDescent="0.3">
      <c r="V435" s="62">
        <v>432</v>
      </c>
      <c r="W435" s="63">
        <f t="shared" si="106"/>
        <v>-1114701.9500023145</v>
      </c>
      <c r="X435" s="63">
        <f t="shared" si="95"/>
        <v>14574</v>
      </c>
      <c r="Y435" s="63">
        <f t="shared" si="107"/>
        <v>16329.655571253645</v>
      </c>
      <c r="Z435" s="63">
        <f t="shared" si="108"/>
        <v>-1755.6555712536453</v>
      </c>
      <c r="AA435" s="63">
        <f t="shared" si="109"/>
        <v>-1131031.6055735683</v>
      </c>
      <c r="AB435" s="62"/>
      <c r="AC435" s="62"/>
      <c r="AD435" s="62" t="b">
        <f t="shared" si="110"/>
        <v>1</v>
      </c>
      <c r="AE435" s="63">
        <f t="shared" si="111"/>
        <v>-2168315.3409983912</v>
      </c>
      <c r="AF435" s="63">
        <f t="shared" si="105"/>
        <v>18854.530662114823</v>
      </c>
      <c r="AG435" s="63">
        <f t="shared" si="112"/>
        <v>25883.486225851277</v>
      </c>
      <c r="AH435" s="62">
        <f t="shared" si="113"/>
        <v>-7028.9555637364529</v>
      </c>
      <c r="AI435" s="63">
        <f t="shared" si="114"/>
        <v>-2194198.8272242425</v>
      </c>
    </row>
    <row r="436" spans="22:35" hidden="1" x14ac:dyDescent="0.3">
      <c r="V436" s="62">
        <v>433</v>
      </c>
      <c r="W436" s="63">
        <f t="shared" si="106"/>
        <v>-1131031.6055735683</v>
      </c>
      <c r="X436" s="63">
        <f t="shared" si="95"/>
        <v>14574</v>
      </c>
      <c r="Y436" s="63">
        <f t="shared" si="107"/>
        <v>16355.37477877837</v>
      </c>
      <c r="Z436" s="63">
        <f t="shared" si="108"/>
        <v>-1781.3747787783702</v>
      </c>
      <c r="AA436" s="63">
        <f t="shared" si="109"/>
        <v>-1147386.9803523466</v>
      </c>
      <c r="AB436" s="62"/>
      <c r="AC436" s="62"/>
      <c r="AD436" s="62" t="b">
        <f t="shared" si="110"/>
        <v>1</v>
      </c>
      <c r="AE436" s="63">
        <f t="shared" si="111"/>
        <v>-2194198.8272242425</v>
      </c>
      <c r="AF436" s="63">
        <f t="shared" si="105"/>
        <v>18854.530662114823</v>
      </c>
      <c r="AG436" s="63">
        <f t="shared" si="112"/>
        <v>25967.391860366744</v>
      </c>
      <c r="AH436" s="62">
        <f t="shared" si="113"/>
        <v>-7112.8611982519205</v>
      </c>
      <c r="AI436" s="63">
        <f t="shared" si="114"/>
        <v>-2220166.2190846093</v>
      </c>
    </row>
    <row r="437" spans="22:35" hidden="1" x14ac:dyDescent="0.3">
      <c r="V437" s="62">
        <v>434</v>
      </c>
      <c r="W437" s="63">
        <f t="shared" si="106"/>
        <v>-1147386.9803523466</v>
      </c>
      <c r="X437" s="63">
        <f t="shared" si="95"/>
        <v>14574</v>
      </c>
      <c r="Y437" s="63">
        <f t="shared" si="107"/>
        <v>16381.134494054946</v>
      </c>
      <c r="Z437" s="63">
        <f t="shared" si="108"/>
        <v>-1807.1344940549459</v>
      </c>
      <c r="AA437" s="63">
        <f t="shared" si="109"/>
        <v>-1163768.1148464014</v>
      </c>
      <c r="AB437" s="62"/>
      <c r="AC437" s="62"/>
      <c r="AD437" s="62" t="b">
        <f t="shared" si="110"/>
        <v>1</v>
      </c>
      <c r="AE437" s="63">
        <f t="shared" si="111"/>
        <v>-2220166.2190846093</v>
      </c>
      <c r="AF437" s="63">
        <f t="shared" si="105"/>
        <v>18854.530662114823</v>
      </c>
      <c r="AG437" s="63">
        <f t="shared" si="112"/>
        <v>26051.569488980764</v>
      </c>
      <c r="AH437" s="62">
        <f t="shared" si="113"/>
        <v>-7197.0388268659417</v>
      </c>
      <c r="AI437" s="63">
        <f t="shared" si="114"/>
        <v>-2246217.7885735901</v>
      </c>
    </row>
    <row r="438" spans="22:35" hidden="1" x14ac:dyDescent="0.3">
      <c r="V438" s="62">
        <v>435</v>
      </c>
      <c r="W438" s="63">
        <f t="shared" si="106"/>
        <v>-1163768.1148464014</v>
      </c>
      <c r="X438" s="63">
        <f t="shared" si="95"/>
        <v>14574</v>
      </c>
      <c r="Y438" s="63">
        <f t="shared" si="107"/>
        <v>16406.934780883083</v>
      </c>
      <c r="Z438" s="63">
        <f t="shared" si="108"/>
        <v>-1832.9347808830823</v>
      </c>
      <c r="AA438" s="63">
        <f t="shared" si="109"/>
        <v>-1180175.0496272845</v>
      </c>
      <c r="AB438" s="62"/>
      <c r="AC438" s="62"/>
      <c r="AD438" s="62" t="b">
        <f t="shared" si="110"/>
        <v>1</v>
      </c>
      <c r="AE438" s="63">
        <f t="shared" si="111"/>
        <v>-2246217.7885735901</v>
      </c>
      <c r="AF438" s="63">
        <f t="shared" si="105"/>
        <v>18854.530662114823</v>
      </c>
      <c r="AG438" s="63">
        <f t="shared" si="112"/>
        <v>26136.019993407546</v>
      </c>
      <c r="AH438" s="62">
        <f t="shared" si="113"/>
        <v>-7281.4893312927225</v>
      </c>
      <c r="AI438" s="63">
        <f t="shared" si="114"/>
        <v>-2272353.8085669978</v>
      </c>
    </row>
    <row r="439" spans="22:35" hidden="1" x14ac:dyDescent="0.3">
      <c r="V439" s="62">
        <v>436</v>
      </c>
      <c r="W439" s="63">
        <f t="shared" si="106"/>
        <v>-1180175.0496272845</v>
      </c>
      <c r="X439" s="63">
        <f t="shared" si="95"/>
        <v>14574</v>
      </c>
      <c r="Y439" s="63">
        <f t="shared" si="107"/>
        <v>16432.775703162974</v>
      </c>
      <c r="Z439" s="63">
        <f t="shared" si="108"/>
        <v>-1858.7757031629733</v>
      </c>
      <c r="AA439" s="63">
        <f t="shared" si="109"/>
        <v>-1196607.8253304474</v>
      </c>
      <c r="AB439" s="62"/>
      <c r="AC439" s="62"/>
      <c r="AD439" s="62" t="b">
        <f t="shared" si="110"/>
        <v>1</v>
      </c>
      <c r="AE439" s="63">
        <f t="shared" si="111"/>
        <v>-2272353.8085669978</v>
      </c>
      <c r="AF439" s="63">
        <f t="shared" si="105"/>
        <v>18854.530662114823</v>
      </c>
      <c r="AG439" s="63">
        <f t="shared" si="112"/>
        <v>26220.744258219507</v>
      </c>
      <c r="AH439" s="62">
        <f t="shared" si="113"/>
        <v>-7366.2135961046852</v>
      </c>
      <c r="AI439" s="63">
        <f t="shared" si="114"/>
        <v>-2298574.5528252171</v>
      </c>
    </row>
    <row r="440" spans="22:35" hidden="1" x14ac:dyDescent="0.3">
      <c r="V440" s="62">
        <v>437</v>
      </c>
      <c r="W440" s="63">
        <f t="shared" si="106"/>
        <v>-1196607.8253304474</v>
      </c>
      <c r="X440" s="63">
        <f t="shared" si="95"/>
        <v>14574</v>
      </c>
      <c r="Y440" s="63">
        <f t="shared" si="107"/>
        <v>16458.657324895456</v>
      </c>
      <c r="Z440" s="63">
        <f t="shared" si="108"/>
        <v>-1884.6573248954546</v>
      </c>
      <c r="AA440" s="63">
        <f t="shared" si="109"/>
        <v>-1213066.4826553429</v>
      </c>
      <c r="AB440" s="62"/>
      <c r="AC440" s="62"/>
      <c r="AD440" s="62" t="b">
        <f t="shared" si="110"/>
        <v>1</v>
      </c>
      <c r="AE440" s="63">
        <f t="shared" si="111"/>
        <v>-2298574.5528252171</v>
      </c>
      <c r="AF440" s="63">
        <f t="shared" si="105"/>
        <v>18854.530662114823</v>
      </c>
      <c r="AG440" s="63">
        <f t="shared" si="112"/>
        <v>26305.743170856571</v>
      </c>
      <c r="AH440" s="62">
        <f t="shared" si="113"/>
        <v>-7451.2125087417471</v>
      </c>
      <c r="AI440" s="63">
        <f t="shared" si="114"/>
        <v>-2324880.2959960736</v>
      </c>
    </row>
    <row r="441" spans="22:35" hidden="1" x14ac:dyDescent="0.3">
      <c r="V441" s="62">
        <v>438</v>
      </c>
      <c r="W441" s="63">
        <f t="shared" si="106"/>
        <v>-1213066.4826553429</v>
      </c>
      <c r="X441" s="63">
        <f t="shared" si="95"/>
        <v>14574</v>
      </c>
      <c r="Y441" s="63">
        <f t="shared" si="107"/>
        <v>16484.579710182166</v>
      </c>
      <c r="Z441" s="63">
        <f t="shared" si="108"/>
        <v>-1910.5797101821652</v>
      </c>
      <c r="AA441" s="63">
        <f t="shared" si="109"/>
        <v>-1229551.0623655252</v>
      </c>
      <c r="AB441" s="62"/>
      <c r="AC441" s="62"/>
      <c r="AD441" s="62" t="b">
        <f t="shared" si="110"/>
        <v>1</v>
      </c>
      <c r="AE441" s="63">
        <f t="shared" si="111"/>
        <v>-2324880.2959960736</v>
      </c>
      <c r="AF441" s="63">
        <f t="shared" si="105"/>
        <v>18854.530662114823</v>
      </c>
      <c r="AG441" s="63">
        <f t="shared" si="112"/>
        <v>26391.01762163543</v>
      </c>
      <c r="AH441" s="62">
        <f t="shared" si="113"/>
        <v>-7536.4869595206064</v>
      </c>
      <c r="AI441" s="63">
        <f t="shared" si="114"/>
        <v>-2351271.3136177091</v>
      </c>
    </row>
    <row r="442" spans="22:35" hidden="1" x14ac:dyDescent="0.3">
      <c r="V442" s="62">
        <v>439</v>
      </c>
      <c r="W442" s="63">
        <f t="shared" si="106"/>
        <v>-1229551.0623655252</v>
      </c>
      <c r="X442" s="63">
        <f t="shared" si="95"/>
        <v>14574</v>
      </c>
      <c r="Y442" s="63">
        <f t="shared" si="107"/>
        <v>16510.542923225701</v>
      </c>
      <c r="Z442" s="63">
        <f t="shared" si="108"/>
        <v>-1936.5429232257022</v>
      </c>
      <c r="AA442" s="63">
        <f t="shared" si="109"/>
        <v>-1246061.605288751</v>
      </c>
      <c r="AB442" s="62"/>
      <c r="AC442" s="62"/>
      <c r="AD442" s="62" t="b">
        <f t="shared" si="110"/>
        <v>1</v>
      </c>
      <c r="AE442" s="63">
        <f t="shared" si="111"/>
        <v>-2351271.3136177091</v>
      </c>
      <c r="AF442" s="63">
        <f t="shared" si="105"/>
        <v>18854.530662114823</v>
      </c>
      <c r="AG442" s="63">
        <f t="shared" si="112"/>
        <v>26476.568503758896</v>
      </c>
      <c r="AH442" s="62">
        <f t="shared" si="113"/>
        <v>-7622.0378416440735</v>
      </c>
      <c r="AI442" s="63">
        <f t="shared" si="114"/>
        <v>-2377747.882121468</v>
      </c>
    </row>
    <row r="443" spans="22:35" hidden="1" x14ac:dyDescent="0.3">
      <c r="V443" s="62">
        <v>440</v>
      </c>
      <c r="W443" s="63">
        <f t="shared" si="106"/>
        <v>-1246061.605288751</v>
      </c>
      <c r="X443" s="63">
        <f t="shared" si="95"/>
        <v>14574</v>
      </c>
      <c r="Y443" s="63">
        <f t="shared" si="107"/>
        <v>16536.547028329784</v>
      </c>
      <c r="Z443" s="63">
        <f t="shared" si="108"/>
        <v>-1962.5470283297827</v>
      </c>
      <c r="AA443" s="63">
        <f t="shared" si="109"/>
        <v>-1262598.1523170806</v>
      </c>
      <c r="AB443" s="62"/>
      <c r="AC443" s="62"/>
      <c r="AD443" s="62" t="b">
        <f t="shared" si="110"/>
        <v>1</v>
      </c>
      <c r="AE443" s="63">
        <f t="shared" si="111"/>
        <v>-2377747.882121468</v>
      </c>
      <c r="AF443" s="63">
        <f t="shared" si="105"/>
        <v>18854.530662114823</v>
      </c>
      <c r="AG443" s="63">
        <f t="shared" si="112"/>
        <v>26562.396713325248</v>
      </c>
      <c r="AH443" s="62">
        <f t="shared" si="113"/>
        <v>-7707.8660512104261</v>
      </c>
      <c r="AI443" s="63">
        <f t="shared" si="114"/>
        <v>-2404310.2788347933</v>
      </c>
    </row>
    <row r="444" spans="22:35" hidden="1" x14ac:dyDescent="0.3">
      <c r="V444" s="62">
        <v>441</v>
      </c>
      <c r="W444" s="63">
        <f t="shared" si="106"/>
        <v>-1262598.1523170806</v>
      </c>
      <c r="X444" s="63">
        <f t="shared" si="95"/>
        <v>14574</v>
      </c>
      <c r="Y444" s="63">
        <f t="shared" si="107"/>
        <v>16562.592089899401</v>
      </c>
      <c r="Z444" s="63">
        <f t="shared" si="108"/>
        <v>-1988.592089899402</v>
      </c>
      <c r="AA444" s="63">
        <f t="shared" si="109"/>
        <v>-1279160.74440698</v>
      </c>
      <c r="AB444" s="62"/>
      <c r="AC444" s="62"/>
      <c r="AD444" s="62" t="b">
        <f t="shared" si="110"/>
        <v>1</v>
      </c>
      <c r="AE444" s="63">
        <f t="shared" si="111"/>
        <v>-2404310.2788347933</v>
      </c>
      <c r="AF444" s="63">
        <f t="shared" si="105"/>
        <v>18854.530662114823</v>
      </c>
      <c r="AG444" s="63">
        <f t="shared" si="112"/>
        <v>26648.503149337612</v>
      </c>
      <c r="AH444" s="62">
        <f t="shared" si="113"/>
        <v>-7793.9724872227889</v>
      </c>
      <c r="AI444" s="63">
        <f t="shared" si="114"/>
        <v>-2430958.7819841309</v>
      </c>
    </row>
    <row r="445" spans="22:35" hidden="1" x14ac:dyDescent="0.3">
      <c r="V445" s="62">
        <v>442</v>
      </c>
      <c r="W445" s="63">
        <f t="shared" si="106"/>
        <v>-1279160.74440698</v>
      </c>
      <c r="X445" s="63">
        <f t="shared" si="95"/>
        <v>14574</v>
      </c>
      <c r="Y445" s="63">
        <f t="shared" si="107"/>
        <v>16588.678172440992</v>
      </c>
      <c r="Z445" s="63">
        <f t="shared" si="108"/>
        <v>-2014.6781724409936</v>
      </c>
      <c r="AA445" s="63">
        <f t="shared" si="109"/>
        <v>-1295749.422579421</v>
      </c>
      <c r="AB445" s="62"/>
      <c r="AC445" s="62"/>
      <c r="AD445" s="62" t="b">
        <f t="shared" si="110"/>
        <v>1</v>
      </c>
      <c r="AE445" s="63">
        <f t="shared" si="111"/>
        <v>-2430958.7819841309</v>
      </c>
      <c r="AF445" s="63">
        <f t="shared" si="105"/>
        <v>18854.530662114823</v>
      </c>
      <c r="AG445" s="63">
        <f t="shared" si="112"/>
        <v>26734.888713713382</v>
      </c>
      <c r="AH445" s="62">
        <f t="shared" si="113"/>
        <v>-7880.3580515985586</v>
      </c>
      <c r="AI445" s="63">
        <f t="shared" si="114"/>
        <v>-2457693.6706978441</v>
      </c>
    </row>
    <row r="446" spans="22:35" hidden="1" x14ac:dyDescent="0.3">
      <c r="V446" s="62">
        <v>443</v>
      </c>
      <c r="W446" s="63">
        <f t="shared" si="106"/>
        <v>-1295749.422579421</v>
      </c>
      <c r="X446" s="63">
        <f t="shared" si="95"/>
        <v>14574</v>
      </c>
      <c r="Y446" s="63">
        <f t="shared" si="107"/>
        <v>16614.805340562587</v>
      </c>
      <c r="Z446" s="63">
        <f t="shared" si="108"/>
        <v>-2040.8053405625881</v>
      </c>
      <c r="AA446" s="63">
        <f t="shared" si="109"/>
        <v>-1312364.2279199834</v>
      </c>
      <c r="AB446" s="62"/>
      <c r="AC446" s="62"/>
      <c r="AD446" s="62" t="b">
        <f t="shared" si="110"/>
        <v>1</v>
      </c>
      <c r="AE446" s="63">
        <f t="shared" si="111"/>
        <v>-2457693.6706978441</v>
      </c>
      <c r="AF446" s="63">
        <f t="shared" si="105"/>
        <v>18854.530662114823</v>
      </c>
      <c r="AG446" s="63">
        <f t="shared" si="112"/>
        <v>26821.554311293668</v>
      </c>
      <c r="AH446" s="62">
        <f t="shared" si="113"/>
        <v>-7967.0236491788455</v>
      </c>
      <c r="AI446" s="63">
        <f t="shared" si="114"/>
        <v>-2484515.2250091378</v>
      </c>
    </row>
    <row r="447" spans="22:35" hidden="1" x14ac:dyDescent="0.3">
      <c r="V447" s="62">
        <v>444</v>
      </c>
      <c r="W447" s="63">
        <f t="shared" si="106"/>
        <v>-1312364.2279199834</v>
      </c>
      <c r="X447" s="63">
        <f t="shared" si="95"/>
        <v>14574</v>
      </c>
      <c r="Y447" s="63">
        <f t="shared" si="107"/>
        <v>16640.973658973973</v>
      </c>
      <c r="Z447" s="63">
        <f t="shared" si="108"/>
        <v>-2066.9736589739737</v>
      </c>
      <c r="AA447" s="63">
        <f t="shared" si="109"/>
        <v>-1329005.2015789575</v>
      </c>
      <c r="AB447" s="62"/>
      <c r="AC447" s="62"/>
      <c r="AD447" s="62" t="b">
        <f t="shared" si="110"/>
        <v>1</v>
      </c>
      <c r="AE447" s="63">
        <f t="shared" si="111"/>
        <v>-2484515.2250091378</v>
      </c>
      <c r="AF447" s="63">
        <f t="shared" si="105"/>
        <v>18854.530662114823</v>
      </c>
      <c r="AG447" s="63">
        <f t="shared" si="112"/>
        <v>26908.500849852779</v>
      </c>
      <c r="AH447" s="62">
        <f t="shared" si="113"/>
        <v>-8053.9701877379557</v>
      </c>
      <c r="AI447" s="63">
        <f t="shared" si="114"/>
        <v>-2511423.7258589906</v>
      </c>
    </row>
    <row r="448" spans="22:35" hidden="1" x14ac:dyDescent="0.3">
      <c r="V448" s="62">
        <v>445</v>
      </c>
      <c r="W448" s="63">
        <f t="shared" si="106"/>
        <v>-1329005.2015789575</v>
      </c>
      <c r="X448" s="63">
        <f t="shared" si="95"/>
        <v>14574</v>
      </c>
      <c r="Y448" s="63">
        <f t="shared" si="107"/>
        <v>16667.183192486857</v>
      </c>
      <c r="Z448" s="63">
        <f t="shared" si="108"/>
        <v>-2093.1831924868579</v>
      </c>
      <c r="AA448" s="63">
        <f t="shared" si="109"/>
        <v>-1345672.3847714444</v>
      </c>
      <c r="AB448" s="62"/>
      <c r="AC448" s="62"/>
      <c r="AD448" s="62" t="b">
        <f t="shared" si="110"/>
        <v>1</v>
      </c>
      <c r="AE448" s="63">
        <f t="shared" si="111"/>
        <v>-2511423.7258589906</v>
      </c>
      <c r="AF448" s="63">
        <f t="shared" si="105"/>
        <v>18854.530662114823</v>
      </c>
      <c r="AG448" s="63">
        <f t="shared" si="112"/>
        <v>26995.729240107717</v>
      </c>
      <c r="AH448" s="62">
        <f t="shared" si="113"/>
        <v>-8141.1985779928955</v>
      </c>
      <c r="AI448" s="63">
        <f t="shared" si="114"/>
        <v>-2538419.4550990984</v>
      </c>
    </row>
    <row r="449" spans="22:35" hidden="1" x14ac:dyDescent="0.3">
      <c r="V449" s="62">
        <v>446</v>
      </c>
      <c r="W449" s="63">
        <f t="shared" si="106"/>
        <v>-1345672.3847714444</v>
      </c>
      <c r="X449" s="63">
        <f t="shared" si="95"/>
        <v>14574</v>
      </c>
      <c r="Y449" s="63">
        <f t="shared" si="107"/>
        <v>16693.434006015024</v>
      </c>
      <c r="Z449" s="63">
        <f t="shared" si="108"/>
        <v>-2119.4340060150248</v>
      </c>
      <c r="AA449" s="63">
        <f t="shared" si="109"/>
        <v>-1362365.8187774594</v>
      </c>
      <c r="AB449" s="62"/>
      <c r="AC449" s="62"/>
      <c r="AD449" s="62" t="b">
        <f t="shared" si="110"/>
        <v>1</v>
      </c>
      <c r="AE449" s="63">
        <f t="shared" si="111"/>
        <v>-2538419.4550990984</v>
      </c>
      <c r="AF449" s="63">
        <f t="shared" si="105"/>
        <v>18854.530662114823</v>
      </c>
      <c r="AG449" s="63">
        <f t="shared" si="112"/>
        <v>27083.240395727735</v>
      </c>
      <c r="AH449" s="62">
        <f t="shared" si="113"/>
        <v>-8228.7097336129118</v>
      </c>
      <c r="AI449" s="63">
        <f t="shared" si="114"/>
        <v>-2565502.695494826</v>
      </c>
    </row>
    <row r="450" spans="22:35" hidden="1" x14ac:dyDescent="0.3">
      <c r="V450" s="62">
        <v>447</v>
      </c>
      <c r="W450" s="63">
        <f t="shared" si="106"/>
        <v>-1362365.8187774594</v>
      </c>
      <c r="X450" s="63">
        <f t="shared" si="95"/>
        <v>14574</v>
      </c>
      <c r="Y450" s="63">
        <f t="shared" si="107"/>
        <v>16719.726164574498</v>
      </c>
      <c r="Z450" s="63">
        <f t="shared" si="108"/>
        <v>-2145.7261645744989</v>
      </c>
      <c r="AA450" s="63">
        <f t="shared" si="109"/>
        <v>-1379085.5449420339</v>
      </c>
      <c r="AB450" s="62"/>
      <c r="AC450" s="62"/>
      <c r="AD450" s="62" t="b">
        <f t="shared" si="110"/>
        <v>1</v>
      </c>
      <c r="AE450" s="63">
        <f t="shared" si="111"/>
        <v>-2565502.695494826</v>
      </c>
      <c r="AF450" s="63">
        <f t="shared" si="105"/>
        <v>18854.530662114823</v>
      </c>
      <c r="AG450" s="63">
        <f t="shared" si="112"/>
        <v>27171.035233343886</v>
      </c>
      <c r="AH450" s="62">
        <f t="shared" si="113"/>
        <v>-8316.5045712290612</v>
      </c>
      <c r="AI450" s="63">
        <f t="shared" si="114"/>
        <v>-2592673.7307281699</v>
      </c>
    </row>
    <row r="451" spans="22:35" hidden="1" x14ac:dyDescent="0.3">
      <c r="V451" s="62">
        <v>448</v>
      </c>
      <c r="W451" s="63">
        <f t="shared" si="106"/>
        <v>-1379085.5449420339</v>
      </c>
      <c r="X451" s="63">
        <f t="shared" ref="X451:X514" si="115">$C$7</f>
        <v>14574</v>
      </c>
      <c r="Y451" s="63">
        <f t="shared" si="107"/>
        <v>16746.059733283702</v>
      </c>
      <c r="Z451" s="63">
        <f t="shared" si="108"/>
        <v>-2172.0597332837037</v>
      </c>
      <c r="AA451" s="63">
        <f t="shared" si="109"/>
        <v>-1395831.6046753176</v>
      </c>
      <c r="AB451" s="62"/>
      <c r="AC451" s="62"/>
      <c r="AD451" s="62" t="b">
        <f t="shared" si="110"/>
        <v>1</v>
      </c>
      <c r="AE451" s="63">
        <f t="shared" si="111"/>
        <v>-2592673.7307281699</v>
      </c>
      <c r="AF451" s="63">
        <f t="shared" si="105"/>
        <v>18854.530662114823</v>
      </c>
      <c r="AG451" s="63">
        <f t="shared" si="112"/>
        <v>27259.114672558644</v>
      </c>
      <c r="AH451" s="62">
        <f t="shared" si="113"/>
        <v>-8404.5840104438194</v>
      </c>
      <c r="AI451" s="63">
        <f t="shared" si="114"/>
        <v>-2619932.8454007288</v>
      </c>
    </row>
    <row r="452" spans="22:35" hidden="1" x14ac:dyDescent="0.3">
      <c r="V452" s="62">
        <v>449</v>
      </c>
      <c r="W452" s="63">
        <f t="shared" si="106"/>
        <v>-1395831.6046753176</v>
      </c>
      <c r="X452" s="63">
        <f t="shared" si="115"/>
        <v>14574</v>
      </c>
      <c r="Y452" s="63">
        <f t="shared" si="107"/>
        <v>16772.434777363625</v>
      </c>
      <c r="Z452" s="63">
        <f t="shared" si="108"/>
        <v>-2198.434777363625</v>
      </c>
      <c r="AA452" s="63">
        <f t="shared" si="109"/>
        <v>-1412604.0394526813</v>
      </c>
      <c r="AB452" s="62"/>
      <c r="AC452" s="62"/>
      <c r="AD452" s="62" t="b">
        <f t="shared" si="110"/>
        <v>1</v>
      </c>
      <c r="AE452" s="63">
        <f t="shared" si="111"/>
        <v>-2619932.8454007288</v>
      </c>
      <c r="AF452" s="63">
        <f t="shared" si="105"/>
        <v>18854.530662114823</v>
      </c>
      <c r="AG452" s="63">
        <f t="shared" si="112"/>
        <v>27347.479635955518</v>
      </c>
      <c r="AH452" s="62">
        <f t="shared" si="113"/>
        <v>-8492.9489738406974</v>
      </c>
      <c r="AI452" s="63">
        <f t="shared" si="114"/>
        <v>-2647280.3250366841</v>
      </c>
    </row>
    <row r="453" spans="22:35" hidden="1" x14ac:dyDescent="0.3">
      <c r="V453" s="62">
        <v>450</v>
      </c>
      <c r="W453" s="63">
        <f t="shared" si="106"/>
        <v>-1412604.0394526813</v>
      </c>
      <c r="X453" s="63">
        <f t="shared" si="115"/>
        <v>14574</v>
      </c>
      <c r="Y453" s="63">
        <f t="shared" si="107"/>
        <v>16798.851362137972</v>
      </c>
      <c r="Z453" s="63">
        <f t="shared" si="108"/>
        <v>-2224.851362137973</v>
      </c>
      <c r="AA453" s="63">
        <f t="shared" si="109"/>
        <v>-1429402.8908148194</v>
      </c>
      <c r="AB453" s="62"/>
      <c r="AC453" s="62"/>
      <c r="AD453" s="62" t="b">
        <f t="shared" si="110"/>
        <v>1</v>
      </c>
      <c r="AE453" s="63">
        <f t="shared" si="111"/>
        <v>-2647280.3250366841</v>
      </c>
      <c r="AF453" s="63">
        <f t="shared" si="105"/>
        <v>18854.530662114823</v>
      </c>
      <c r="AG453" s="63">
        <f t="shared" si="112"/>
        <v>27436.131049108742</v>
      </c>
      <c r="AH453" s="62">
        <f t="shared" si="113"/>
        <v>-8581.6003869939177</v>
      </c>
      <c r="AI453" s="63">
        <f t="shared" si="114"/>
        <v>-2674716.4560857927</v>
      </c>
    </row>
    <row r="454" spans="22:35" hidden="1" x14ac:dyDescent="0.3">
      <c r="V454" s="62">
        <v>451</v>
      </c>
      <c r="W454" s="63">
        <f t="shared" si="106"/>
        <v>-1429402.8908148194</v>
      </c>
      <c r="X454" s="63">
        <f t="shared" si="115"/>
        <v>14574</v>
      </c>
      <c r="Y454" s="63">
        <f t="shared" si="107"/>
        <v>16825.309553033341</v>
      </c>
      <c r="Z454" s="63">
        <f t="shared" si="108"/>
        <v>-2251.3095530333408</v>
      </c>
      <c r="AA454" s="63">
        <f t="shared" si="109"/>
        <v>-1446228.2003678528</v>
      </c>
      <c r="AB454" s="62"/>
      <c r="AC454" s="62"/>
      <c r="AD454" s="62" t="b">
        <f t="shared" si="110"/>
        <v>1</v>
      </c>
      <c r="AE454" s="63">
        <f t="shared" si="111"/>
        <v>-2674716.4560857927</v>
      </c>
      <c r="AF454" s="63">
        <f t="shared" si="105"/>
        <v>18854.530662114823</v>
      </c>
      <c r="AG454" s="63">
        <f t="shared" si="112"/>
        <v>27525.069840592936</v>
      </c>
      <c r="AH454" s="62">
        <f t="shared" si="113"/>
        <v>-8670.5391784781114</v>
      </c>
      <c r="AI454" s="63">
        <f t="shared" si="114"/>
        <v>-2702241.5259263855</v>
      </c>
    </row>
    <row r="455" spans="22:35" hidden="1" x14ac:dyDescent="0.3">
      <c r="V455" s="62">
        <v>452</v>
      </c>
      <c r="W455" s="63">
        <f t="shared" si="106"/>
        <v>-1446228.2003678528</v>
      </c>
      <c r="X455" s="63">
        <f t="shared" si="115"/>
        <v>14574</v>
      </c>
      <c r="Y455" s="63">
        <f t="shared" si="107"/>
        <v>16851.80941557937</v>
      </c>
      <c r="Z455" s="63">
        <f t="shared" si="108"/>
        <v>-2277.8094155793683</v>
      </c>
      <c r="AA455" s="63">
        <f t="shared" si="109"/>
        <v>-1463080.0097834321</v>
      </c>
      <c r="AB455" s="62"/>
      <c r="AC455" s="62"/>
      <c r="AD455" s="62" t="b">
        <f t="shared" si="110"/>
        <v>1</v>
      </c>
      <c r="AE455" s="63">
        <f t="shared" si="111"/>
        <v>-2702241.5259263855</v>
      </c>
      <c r="AF455" s="63">
        <f t="shared" si="105"/>
        <v>18854.530662114823</v>
      </c>
      <c r="AG455" s="63">
        <f t="shared" si="112"/>
        <v>27614.296941992856</v>
      </c>
      <c r="AH455" s="62">
        <f t="shared" si="113"/>
        <v>-8759.7662798780348</v>
      </c>
      <c r="AI455" s="63">
        <f t="shared" si="114"/>
        <v>-2729855.8228683784</v>
      </c>
    </row>
    <row r="456" spans="22:35" hidden="1" x14ac:dyDescent="0.3">
      <c r="V456" s="62">
        <v>453</v>
      </c>
      <c r="W456" s="63">
        <f t="shared" si="106"/>
        <v>-1463080.0097834321</v>
      </c>
      <c r="X456" s="63">
        <f t="shared" si="115"/>
        <v>14574</v>
      </c>
      <c r="Y456" s="63">
        <f t="shared" si="107"/>
        <v>16878.351015408905</v>
      </c>
      <c r="Z456" s="63">
        <f t="shared" si="108"/>
        <v>-2304.3510154089058</v>
      </c>
      <c r="AA456" s="63">
        <f t="shared" si="109"/>
        <v>-1479958.3607988411</v>
      </c>
      <c r="AB456" s="62"/>
      <c r="AC456" s="62"/>
      <c r="AD456" s="62" t="b">
        <f t="shared" si="110"/>
        <v>1</v>
      </c>
      <c r="AE456" s="63">
        <f t="shared" si="111"/>
        <v>-2729855.8228683784</v>
      </c>
      <c r="AF456" s="63">
        <f t="shared" si="105"/>
        <v>18854.530662114823</v>
      </c>
      <c r="AG456" s="63">
        <f t="shared" si="112"/>
        <v>27703.813287913152</v>
      </c>
      <c r="AH456" s="62">
        <f t="shared" si="113"/>
        <v>-8849.282625798327</v>
      </c>
      <c r="AI456" s="63">
        <f t="shared" si="114"/>
        <v>-2757559.6361562917</v>
      </c>
    </row>
    <row r="457" spans="22:35" hidden="1" x14ac:dyDescent="0.3">
      <c r="V457" s="62">
        <v>454</v>
      </c>
      <c r="W457" s="63">
        <f t="shared" si="106"/>
        <v>-1479958.3607988411</v>
      </c>
      <c r="X457" s="63">
        <f t="shared" si="115"/>
        <v>14574</v>
      </c>
      <c r="Y457" s="63">
        <f t="shared" si="107"/>
        <v>16904.934418258174</v>
      </c>
      <c r="Z457" s="63">
        <f t="shared" si="108"/>
        <v>-2330.9344182581749</v>
      </c>
      <c r="AA457" s="63">
        <f t="shared" si="109"/>
        <v>-1496863.2952170994</v>
      </c>
      <c r="AB457" s="62"/>
      <c r="AC457" s="62"/>
      <c r="AD457" s="62" t="b">
        <f t="shared" si="110"/>
        <v>1</v>
      </c>
      <c r="AE457" s="63">
        <f t="shared" si="111"/>
        <v>-2757559.6361562917</v>
      </c>
      <c r="AF457" s="63">
        <f t="shared" si="105"/>
        <v>18854.530662114823</v>
      </c>
      <c r="AG457" s="63">
        <f t="shared" si="112"/>
        <v>27793.619815988139</v>
      </c>
      <c r="AH457" s="62">
        <f t="shared" si="113"/>
        <v>-8939.089153873314</v>
      </c>
      <c r="AI457" s="63">
        <f t="shared" si="114"/>
        <v>-2785353.2559722797</v>
      </c>
    </row>
    <row r="458" spans="22:35" hidden="1" x14ac:dyDescent="0.3">
      <c r="V458" s="62">
        <v>455</v>
      </c>
      <c r="W458" s="63">
        <f t="shared" si="106"/>
        <v>-1496863.2952170994</v>
      </c>
      <c r="X458" s="63">
        <f t="shared" si="115"/>
        <v>14574</v>
      </c>
      <c r="Y458" s="63">
        <f t="shared" si="107"/>
        <v>16931.559689966933</v>
      </c>
      <c r="Z458" s="63">
        <f t="shared" si="108"/>
        <v>-2357.5596899669313</v>
      </c>
      <c r="AA458" s="63">
        <f t="shared" si="109"/>
        <v>-1513794.8549070663</v>
      </c>
      <c r="AB458" s="62"/>
      <c r="AC458" s="62"/>
      <c r="AD458" s="62" t="b">
        <f t="shared" si="110"/>
        <v>1</v>
      </c>
      <c r="AE458" s="63">
        <f t="shared" si="111"/>
        <v>-2785353.2559722797</v>
      </c>
      <c r="AF458" s="63">
        <f t="shared" si="105"/>
        <v>18854.530662114823</v>
      </c>
      <c r="AG458" s="63">
        <f t="shared" si="112"/>
        <v>27883.71746689163</v>
      </c>
      <c r="AH458" s="62">
        <f t="shared" si="113"/>
        <v>-9029.1868047768075</v>
      </c>
      <c r="AI458" s="63">
        <f t="shared" si="114"/>
        <v>-2813236.9734391714</v>
      </c>
    </row>
    <row r="459" spans="22:35" hidden="1" x14ac:dyDescent="0.3">
      <c r="V459" s="62">
        <v>456</v>
      </c>
      <c r="W459" s="63">
        <f t="shared" si="106"/>
        <v>-1513794.8549070663</v>
      </c>
      <c r="X459" s="63">
        <f t="shared" si="115"/>
        <v>14574</v>
      </c>
      <c r="Y459" s="63">
        <f t="shared" si="107"/>
        <v>16958.226896478631</v>
      </c>
      <c r="Z459" s="63">
        <f t="shared" si="108"/>
        <v>-2384.2268964786294</v>
      </c>
      <c r="AA459" s="63">
        <f t="shared" si="109"/>
        <v>-1530753.0818035449</v>
      </c>
      <c r="AB459" s="62"/>
      <c r="AC459" s="62"/>
      <c r="AD459" s="62" t="b">
        <f t="shared" si="110"/>
        <v>1</v>
      </c>
      <c r="AE459" s="63">
        <f t="shared" si="111"/>
        <v>-2813236.9734391714</v>
      </c>
      <c r="AF459" s="63">
        <f t="shared" si="105"/>
        <v>18854.530662114823</v>
      </c>
      <c r="AG459" s="63">
        <f t="shared" si="112"/>
        <v>27974.107184346802</v>
      </c>
      <c r="AH459" s="62">
        <f t="shared" si="113"/>
        <v>-9119.5765222319806</v>
      </c>
      <c r="AI459" s="63">
        <f t="shared" si="114"/>
        <v>-2841211.0806235182</v>
      </c>
    </row>
    <row r="460" spans="22:35" hidden="1" x14ac:dyDescent="0.3">
      <c r="V460" s="62">
        <v>457</v>
      </c>
      <c r="W460" s="63">
        <f t="shared" si="106"/>
        <v>-1530753.0818035449</v>
      </c>
      <c r="X460" s="63">
        <f t="shared" si="115"/>
        <v>14574</v>
      </c>
      <c r="Y460" s="63">
        <f t="shared" si="107"/>
        <v>16984.936103840584</v>
      </c>
      <c r="Z460" s="63">
        <f t="shared" si="108"/>
        <v>-2410.9361038405832</v>
      </c>
      <c r="AA460" s="63">
        <f t="shared" si="109"/>
        <v>-1547738.0179073855</v>
      </c>
      <c r="AB460" s="62"/>
      <c r="AC460" s="62"/>
      <c r="AD460" s="62" t="b">
        <f t="shared" si="110"/>
        <v>1</v>
      </c>
      <c r="AE460" s="63">
        <f t="shared" si="111"/>
        <v>-2841211.0806235182</v>
      </c>
      <c r="AF460" s="63">
        <f t="shared" si="105"/>
        <v>18854.530662114823</v>
      </c>
      <c r="AG460" s="63">
        <f t="shared" si="112"/>
        <v>28064.789915136062</v>
      </c>
      <c r="AH460" s="62">
        <f t="shared" si="113"/>
        <v>-9210.2592530212387</v>
      </c>
      <c r="AI460" s="63">
        <f t="shared" si="114"/>
        <v>-2869275.8705386543</v>
      </c>
    </row>
    <row r="461" spans="22:35" hidden="1" x14ac:dyDescent="0.3">
      <c r="V461" s="62">
        <v>458</v>
      </c>
      <c r="W461" s="63">
        <f t="shared" si="106"/>
        <v>-1547738.0179073855</v>
      </c>
      <c r="X461" s="63">
        <f t="shared" si="115"/>
        <v>14574</v>
      </c>
      <c r="Y461" s="63">
        <f t="shared" si="107"/>
        <v>17011.687378204133</v>
      </c>
      <c r="Z461" s="63">
        <f t="shared" si="108"/>
        <v>-2437.6873782041321</v>
      </c>
      <c r="AA461" s="63">
        <f t="shared" si="109"/>
        <v>-1564749.7052855897</v>
      </c>
      <c r="AB461" s="62"/>
      <c r="AC461" s="62"/>
      <c r="AD461" s="62" t="b">
        <f t="shared" si="110"/>
        <v>1</v>
      </c>
      <c r="AE461" s="63">
        <f t="shared" si="111"/>
        <v>-2869275.8705386543</v>
      </c>
      <c r="AF461" s="63">
        <f t="shared" si="105"/>
        <v>18854.530662114823</v>
      </c>
      <c r="AG461" s="63">
        <f t="shared" si="112"/>
        <v>28155.766609110964</v>
      </c>
      <c r="AH461" s="62">
        <f t="shared" si="113"/>
        <v>-9301.2359469961393</v>
      </c>
      <c r="AI461" s="63">
        <f t="shared" si="114"/>
        <v>-2897431.6371477651</v>
      </c>
    </row>
    <row r="462" spans="22:35" hidden="1" x14ac:dyDescent="0.3">
      <c r="V462" s="62">
        <v>459</v>
      </c>
      <c r="W462" s="63">
        <f t="shared" si="106"/>
        <v>-1564749.7052855897</v>
      </c>
      <c r="X462" s="63">
        <f t="shared" si="115"/>
        <v>14574</v>
      </c>
      <c r="Y462" s="63">
        <f t="shared" si="107"/>
        <v>17038.480785824802</v>
      </c>
      <c r="Z462" s="63">
        <f t="shared" si="108"/>
        <v>-2464.4807858248037</v>
      </c>
      <c r="AA462" s="63">
        <f t="shared" si="109"/>
        <v>-1581788.1860714145</v>
      </c>
      <c r="AB462" s="62"/>
      <c r="AC462" s="62"/>
      <c r="AD462" s="62" t="b">
        <f t="shared" si="110"/>
        <v>1</v>
      </c>
      <c r="AE462" s="63">
        <f t="shared" si="111"/>
        <v>-2897431.6371477651</v>
      </c>
      <c r="AF462" s="63">
        <f t="shared" si="105"/>
        <v>18854.530662114823</v>
      </c>
      <c r="AG462" s="63">
        <f t="shared" si="112"/>
        <v>28247.038219202164</v>
      </c>
      <c r="AH462" s="62">
        <f t="shared" si="113"/>
        <v>-9392.5075570873396</v>
      </c>
      <c r="AI462" s="63">
        <f t="shared" si="114"/>
        <v>-2925678.6753669675</v>
      </c>
    </row>
    <row r="463" spans="22:35" hidden="1" x14ac:dyDescent="0.3">
      <c r="V463" s="62">
        <v>460</v>
      </c>
      <c r="W463" s="63">
        <f t="shared" si="106"/>
        <v>-1581788.1860714145</v>
      </c>
      <c r="X463" s="63">
        <f t="shared" si="115"/>
        <v>14574</v>
      </c>
      <c r="Y463" s="63">
        <f t="shared" si="107"/>
        <v>17065.31639306248</v>
      </c>
      <c r="Z463" s="63">
        <f t="shared" si="108"/>
        <v>-2491.3163930624778</v>
      </c>
      <c r="AA463" s="63">
        <f t="shared" si="109"/>
        <v>-1598853.502464477</v>
      </c>
      <c r="AB463" s="62"/>
      <c r="AC463" s="62"/>
      <c r="AD463" s="62" t="b">
        <f t="shared" si="110"/>
        <v>1</v>
      </c>
      <c r="AE463" s="63">
        <f t="shared" si="111"/>
        <v>-2925678.6753669675</v>
      </c>
      <c r="AF463" s="63">
        <f t="shared" si="105"/>
        <v>18854.530662114823</v>
      </c>
      <c r="AG463" s="63">
        <f t="shared" si="112"/>
        <v>28338.605701429413</v>
      </c>
      <c r="AH463" s="62">
        <f t="shared" si="113"/>
        <v>-9484.0750393145881</v>
      </c>
      <c r="AI463" s="63">
        <f t="shared" si="114"/>
        <v>-2954017.2810683968</v>
      </c>
    </row>
    <row r="464" spans="22:35" hidden="1" x14ac:dyDescent="0.3">
      <c r="V464" s="62">
        <v>461</v>
      </c>
      <c r="W464" s="63">
        <f t="shared" si="106"/>
        <v>-1598853.502464477</v>
      </c>
      <c r="X464" s="63">
        <f t="shared" si="115"/>
        <v>14574</v>
      </c>
      <c r="Y464" s="63">
        <f t="shared" si="107"/>
        <v>17092.19426638155</v>
      </c>
      <c r="Z464" s="63">
        <f t="shared" si="108"/>
        <v>-2518.1942663815512</v>
      </c>
      <c r="AA464" s="63">
        <f t="shared" si="109"/>
        <v>-1615945.6967308584</v>
      </c>
      <c r="AB464" s="62"/>
      <c r="AC464" s="62"/>
      <c r="AD464" s="62" t="b">
        <f t="shared" si="110"/>
        <v>1</v>
      </c>
      <c r="AE464" s="63">
        <f t="shared" si="111"/>
        <v>-2954017.2810683968</v>
      </c>
      <c r="AF464" s="63">
        <f t="shared" si="105"/>
        <v>18854.530662114823</v>
      </c>
      <c r="AG464" s="63">
        <f t="shared" si="112"/>
        <v>28430.470014911545</v>
      </c>
      <c r="AH464" s="62">
        <f t="shared" si="113"/>
        <v>-9575.9393527967204</v>
      </c>
      <c r="AI464" s="63">
        <f t="shared" si="114"/>
        <v>-2982447.7510833084</v>
      </c>
    </row>
    <row r="465" spans="22:35" hidden="1" x14ac:dyDescent="0.3">
      <c r="V465" s="62">
        <v>462</v>
      </c>
      <c r="W465" s="63">
        <f t="shared" si="106"/>
        <v>-1615945.6967308584</v>
      </c>
      <c r="X465" s="63">
        <f t="shared" si="115"/>
        <v>14574</v>
      </c>
      <c r="Y465" s="63">
        <f t="shared" si="107"/>
        <v>17119.114472351102</v>
      </c>
      <c r="Z465" s="63">
        <f t="shared" si="108"/>
        <v>-2545.114472351102</v>
      </c>
      <c r="AA465" s="63">
        <f t="shared" si="109"/>
        <v>-1633064.8112032095</v>
      </c>
      <c r="AB465" s="62"/>
      <c r="AC465" s="62"/>
      <c r="AD465" s="62" t="b">
        <f t="shared" si="110"/>
        <v>1</v>
      </c>
      <c r="AE465" s="63">
        <f t="shared" si="111"/>
        <v>-2982447.7510833084</v>
      </c>
      <c r="AF465" s="63">
        <f t="shared" si="105"/>
        <v>18854.530662114823</v>
      </c>
      <c r="AG465" s="63">
        <f t="shared" si="112"/>
        <v>28522.632121876552</v>
      </c>
      <c r="AH465" s="62">
        <f t="shared" si="113"/>
        <v>-9668.1014597617268</v>
      </c>
      <c r="AI465" s="63">
        <f t="shared" si="114"/>
        <v>-3010970.3832051847</v>
      </c>
    </row>
    <row r="466" spans="22:35" hidden="1" x14ac:dyDescent="0.3">
      <c r="V466" s="62">
        <v>463</v>
      </c>
      <c r="W466" s="63">
        <f t="shared" si="106"/>
        <v>-1633064.8112032095</v>
      </c>
      <c r="X466" s="63">
        <f t="shared" si="115"/>
        <v>14574</v>
      </c>
      <c r="Y466" s="63">
        <f t="shared" si="107"/>
        <v>17146.077077645055</v>
      </c>
      <c r="Z466" s="63">
        <f t="shared" si="108"/>
        <v>-2572.0770776450549</v>
      </c>
      <c r="AA466" s="63">
        <f t="shared" si="109"/>
        <v>-1650210.8882808546</v>
      </c>
      <c r="AB466" s="62"/>
      <c r="AC466" s="62"/>
      <c r="AD466" s="62" t="b">
        <f t="shared" si="110"/>
        <v>1</v>
      </c>
      <c r="AE466" s="63">
        <f t="shared" si="111"/>
        <v>-3010970.3832051847</v>
      </c>
      <c r="AF466" s="63">
        <f t="shared" si="105"/>
        <v>18854.530662114823</v>
      </c>
      <c r="AG466" s="63">
        <f t="shared" si="112"/>
        <v>28615.092987671633</v>
      </c>
      <c r="AH466" s="62">
        <f t="shared" si="113"/>
        <v>-9760.562325556808</v>
      </c>
      <c r="AI466" s="63">
        <f t="shared" si="114"/>
        <v>-3039585.4761928562</v>
      </c>
    </row>
    <row r="467" spans="22:35" hidden="1" x14ac:dyDescent="0.3">
      <c r="V467" s="62">
        <v>464</v>
      </c>
      <c r="W467" s="63">
        <f t="shared" si="106"/>
        <v>-1650210.8882808546</v>
      </c>
      <c r="X467" s="63">
        <f t="shared" si="115"/>
        <v>14574</v>
      </c>
      <c r="Y467" s="63">
        <f t="shared" si="107"/>
        <v>17173.082149042348</v>
      </c>
      <c r="Z467" s="63">
        <f t="shared" si="108"/>
        <v>-2599.0821490423459</v>
      </c>
      <c r="AA467" s="63">
        <f t="shared" si="109"/>
        <v>-1667383.9704298968</v>
      </c>
      <c r="AB467" s="62"/>
      <c r="AC467" s="62"/>
      <c r="AD467" s="62" t="b">
        <f t="shared" si="110"/>
        <v>1</v>
      </c>
      <c r="AE467" s="63">
        <f t="shared" si="111"/>
        <v>-3039585.4761928562</v>
      </c>
      <c r="AF467" s="63">
        <f t="shared" ref="AF467:AF530" si="116">IF(AD467,$C$7+$C$20,$C$7)</f>
        <v>18854.530662114823</v>
      </c>
      <c r="AG467" s="63">
        <f t="shared" si="112"/>
        <v>28707.853580773335</v>
      </c>
      <c r="AH467" s="62">
        <f t="shared" si="113"/>
        <v>-9853.3229186585104</v>
      </c>
      <c r="AI467" s="63">
        <f t="shared" si="114"/>
        <v>-3068293.3297736295</v>
      </c>
    </row>
    <row r="468" spans="22:35" hidden="1" x14ac:dyDescent="0.3">
      <c r="V468" s="62">
        <v>465</v>
      </c>
      <c r="W468" s="63">
        <f t="shared" si="106"/>
        <v>-1667383.9704298968</v>
      </c>
      <c r="X468" s="63">
        <f t="shared" si="115"/>
        <v>14574</v>
      </c>
      <c r="Y468" s="63">
        <f t="shared" si="107"/>
        <v>17200.129753427089</v>
      </c>
      <c r="Z468" s="63">
        <f t="shared" si="108"/>
        <v>-2626.1297534270875</v>
      </c>
      <c r="AA468" s="63">
        <f t="shared" si="109"/>
        <v>-1684584.100183324</v>
      </c>
      <c r="AB468" s="62"/>
      <c r="AC468" s="62"/>
      <c r="AD468" s="62" t="b">
        <f t="shared" si="110"/>
        <v>1</v>
      </c>
      <c r="AE468" s="63">
        <f t="shared" si="111"/>
        <v>-3068293.3297736295</v>
      </c>
      <c r="AF468" s="63">
        <f t="shared" si="116"/>
        <v>18854.530662114823</v>
      </c>
      <c r="AG468" s="63">
        <f t="shared" si="112"/>
        <v>28800.914872797672</v>
      </c>
      <c r="AH468" s="62">
        <f t="shared" si="113"/>
        <v>-9946.3842106828506</v>
      </c>
      <c r="AI468" s="63">
        <f t="shared" si="114"/>
        <v>-3097094.2446464272</v>
      </c>
    </row>
    <row r="469" spans="22:35" hidden="1" x14ac:dyDescent="0.3">
      <c r="V469" s="62">
        <v>466</v>
      </c>
      <c r="W469" s="63">
        <f t="shared" si="106"/>
        <v>-1684584.100183324</v>
      </c>
      <c r="X469" s="63">
        <f t="shared" si="115"/>
        <v>14574</v>
      </c>
      <c r="Y469" s="63">
        <f t="shared" si="107"/>
        <v>17227.219957788737</v>
      </c>
      <c r="Z469" s="63">
        <f t="shared" si="108"/>
        <v>-2653.2199577887354</v>
      </c>
      <c r="AA469" s="63">
        <f t="shared" si="109"/>
        <v>-1701811.3201411127</v>
      </c>
      <c r="AB469" s="62"/>
      <c r="AC469" s="62"/>
      <c r="AD469" s="62" t="b">
        <f t="shared" si="110"/>
        <v>1</v>
      </c>
      <c r="AE469" s="63">
        <f t="shared" si="111"/>
        <v>-3097094.2446464272</v>
      </c>
      <c r="AF469" s="63">
        <f t="shared" si="116"/>
        <v>18854.530662114823</v>
      </c>
      <c r="AG469" s="63">
        <f t="shared" si="112"/>
        <v>28894.277838510323</v>
      </c>
      <c r="AH469" s="62">
        <f t="shared" si="113"/>
        <v>-10039.747176395502</v>
      </c>
      <c r="AI469" s="63">
        <f t="shared" si="114"/>
        <v>-3125988.5224849377</v>
      </c>
    </row>
    <row r="470" spans="22:35" hidden="1" x14ac:dyDescent="0.3">
      <c r="V470" s="62">
        <v>467</v>
      </c>
      <c r="W470" s="63">
        <f t="shared" si="106"/>
        <v>-1701811.3201411127</v>
      </c>
      <c r="X470" s="63">
        <f t="shared" si="115"/>
        <v>14574</v>
      </c>
      <c r="Y470" s="63">
        <f t="shared" si="107"/>
        <v>17254.352829222251</v>
      </c>
      <c r="Z470" s="63">
        <f t="shared" si="108"/>
        <v>-2680.3528292222522</v>
      </c>
      <c r="AA470" s="63">
        <f t="shared" si="109"/>
        <v>-1719065.672970335</v>
      </c>
      <c r="AB470" s="62"/>
      <c r="AC470" s="62"/>
      <c r="AD470" s="62" t="b">
        <f t="shared" si="110"/>
        <v>1</v>
      </c>
      <c r="AE470" s="63">
        <f t="shared" si="111"/>
        <v>-3125988.5224849377</v>
      </c>
      <c r="AF470" s="63">
        <f t="shared" si="116"/>
        <v>18854.530662114823</v>
      </c>
      <c r="AG470" s="63">
        <f t="shared" si="112"/>
        <v>28987.94345583683</v>
      </c>
      <c r="AH470" s="62">
        <f t="shared" si="113"/>
        <v>-10133.412793722007</v>
      </c>
      <c r="AI470" s="63">
        <f t="shared" si="114"/>
        <v>-3154976.4659407744</v>
      </c>
    </row>
    <row r="471" spans="22:35" hidden="1" x14ac:dyDescent="0.3">
      <c r="V471" s="62">
        <v>468</v>
      </c>
      <c r="W471" s="63">
        <f t="shared" si="106"/>
        <v>-1719065.672970335</v>
      </c>
      <c r="X471" s="63">
        <f t="shared" si="115"/>
        <v>14574</v>
      </c>
      <c r="Y471" s="63">
        <f t="shared" si="107"/>
        <v>17281.528434928277</v>
      </c>
      <c r="Z471" s="63">
        <f t="shared" si="108"/>
        <v>-2707.5284349282779</v>
      </c>
      <c r="AA471" s="63">
        <f t="shared" si="109"/>
        <v>-1736347.2014052633</v>
      </c>
      <c r="AB471" s="62"/>
      <c r="AC471" s="62"/>
      <c r="AD471" s="62" t="b">
        <f t="shared" si="110"/>
        <v>1</v>
      </c>
      <c r="AE471" s="63">
        <f t="shared" si="111"/>
        <v>-3154976.4659407744</v>
      </c>
      <c r="AF471" s="63">
        <f t="shared" si="116"/>
        <v>18854.530662114823</v>
      </c>
      <c r="AG471" s="63">
        <f t="shared" si="112"/>
        <v>29081.912705872834</v>
      </c>
      <c r="AH471" s="62">
        <f t="shared" si="113"/>
        <v>-10227.382043758013</v>
      </c>
      <c r="AI471" s="63">
        <f t="shared" si="114"/>
        <v>-3184058.3786466471</v>
      </c>
    </row>
    <row r="472" spans="22:35" hidden="1" x14ac:dyDescent="0.3">
      <c r="V472" s="62">
        <v>469</v>
      </c>
      <c r="W472" s="63">
        <f t="shared" si="106"/>
        <v>-1736347.2014052633</v>
      </c>
      <c r="X472" s="63">
        <f t="shared" si="115"/>
        <v>14574</v>
      </c>
      <c r="Y472" s="63">
        <f t="shared" si="107"/>
        <v>17308.746842213288</v>
      </c>
      <c r="Z472" s="63">
        <f t="shared" si="108"/>
        <v>-2734.7468422132897</v>
      </c>
      <c r="AA472" s="63">
        <f t="shared" si="109"/>
        <v>-1753655.9482474765</v>
      </c>
      <c r="AB472" s="62"/>
      <c r="AC472" s="62"/>
      <c r="AD472" s="62" t="b">
        <f t="shared" si="110"/>
        <v>1</v>
      </c>
      <c r="AE472" s="63">
        <f t="shared" si="111"/>
        <v>-3184058.3786466471</v>
      </c>
      <c r="AF472" s="63">
        <f t="shared" si="116"/>
        <v>18854.530662114823</v>
      </c>
      <c r="AG472" s="63">
        <f t="shared" si="112"/>
        <v>29176.186572894374</v>
      </c>
      <c r="AH472" s="62">
        <f t="shared" si="113"/>
        <v>-10321.655910779549</v>
      </c>
      <c r="AI472" s="63">
        <f t="shared" si="114"/>
        <v>-3213234.5652195415</v>
      </c>
    </row>
    <row r="473" spans="22:35" hidden="1" x14ac:dyDescent="0.3">
      <c r="V473" s="62">
        <v>470</v>
      </c>
      <c r="W473" s="63">
        <f t="shared" si="106"/>
        <v>-1753655.9482474765</v>
      </c>
      <c r="X473" s="63">
        <f t="shared" si="115"/>
        <v>14574</v>
      </c>
      <c r="Y473" s="63">
        <f t="shared" si="107"/>
        <v>17336.008118489775</v>
      </c>
      <c r="Z473" s="63">
        <f t="shared" si="108"/>
        <v>-2762.0081184897754</v>
      </c>
      <c r="AA473" s="63">
        <f t="shared" si="109"/>
        <v>-1770991.9563659662</v>
      </c>
      <c r="AB473" s="62"/>
      <c r="AC473" s="62"/>
      <c r="AD473" s="62" t="b">
        <f t="shared" si="110"/>
        <v>1</v>
      </c>
      <c r="AE473" s="63">
        <f t="shared" si="111"/>
        <v>-3213234.5652195415</v>
      </c>
      <c r="AF473" s="63">
        <f t="shared" si="116"/>
        <v>18854.530662114823</v>
      </c>
      <c r="AG473" s="63">
        <f t="shared" si="112"/>
        <v>29270.766044368171</v>
      </c>
      <c r="AH473" s="62">
        <f t="shared" si="113"/>
        <v>-10416.235382253348</v>
      </c>
      <c r="AI473" s="63">
        <f t="shared" si="114"/>
        <v>-3242505.3312639096</v>
      </c>
    </row>
    <row r="474" spans="22:35" hidden="1" x14ac:dyDescent="0.3">
      <c r="V474" s="62">
        <v>471</v>
      </c>
      <c r="W474" s="63">
        <f t="shared" si="106"/>
        <v>-1770991.9563659662</v>
      </c>
      <c r="X474" s="63">
        <f t="shared" si="115"/>
        <v>14574</v>
      </c>
      <c r="Y474" s="63">
        <f t="shared" si="107"/>
        <v>17363.312331276396</v>
      </c>
      <c r="Z474" s="63">
        <f t="shared" si="108"/>
        <v>-2789.3123312763969</v>
      </c>
      <c r="AA474" s="63">
        <f t="shared" si="109"/>
        <v>-1788355.2686972427</v>
      </c>
      <c r="AB474" s="62"/>
      <c r="AC474" s="62"/>
      <c r="AD474" s="62" t="b">
        <f t="shared" si="110"/>
        <v>1</v>
      </c>
      <c r="AE474" s="63">
        <f t="shared" si="111"/>
        <v>-3242505.3312639096</v>
      </c>
      <c r="AF474" s="63">
        <f t="shared" si="116"/>
        <v>18854.530662114823</v>
      </c>
      <c r="AG474" s="63">
        <f t="shared" si="112"/>
        <v>29365.652110961997</v>
      </c>
      <c r="AH474" s="62">
        <f t="shared" si="113"/>
        <v>-10511.121448847174</v>
      </c>
      <c r="AI474" s="63">
        <f t="shared" si="114"/>
        <v>-3271870.9833748718</v>
      </c>
    </row>
    <row r="475" spans="22:35" hidden="1" x14ac:dyDescent="0.3">
      <c r="V475" s="62">
        <v>472</v>
      </c>
      <c r="W475" s="63">
        <f t="shared" si="106"/>
        <v>-1788355.2686972427</v>
      </c>
      <c r="X475" s="63">
        <f t="shared" si="115"/>
        <v>14574</v>
      </c>
      <c r="Y475" s="63">
        <f t="shared" si="107"/>
        <v>17390.659548198157</v>
      </c>
      <c r="Z475" s="63">
        <f t="shared" si="108"/>
        <v>-2816.6595481981572</v>
      </c>
      <c r="AA475" s="63">
        <f t="shared" si="109"/>
        <v>-1805745.9282454408</v>
      </c>
      <c r="AB475" s="62"/>
      <c r="AC475" s="62"/>
      <c r="AD475" s="62" t="b">
        <f t="shared" si="110"/>
        <v>1</v>
      </c>
      <c r="AE475" s="63">
        <f t="shared" si="111"/>
        <v>-3271870.9833748718</v>
      </c>
      <c r="AF475" s="63">
        <f t="shared" si="116"/>
        <v>18854.530662114823</v>
      </c>
      <c r="AG475" s="63">
        <f t="shared" si="112"/>
        <v>29460.84576655503</v>
      </c>
      <c r="AH475" s="62">
        <f t="shared" si="113"/>
        <v>-10606.315104440209</v>
      </c>
      <c r="AI475" s="63">
        <f t="shared" si="114"/>
        <v>-3301331.8291414268</v>
      </c>
    </row>
    <row r="476" spans="22:35" hidden="1" x14ac:dyDescent="0.3">
      <c r="V476" s="62">
        <v>473</v>
      </c>
      <c r="W476" s="63">
        <f t="shared" si="106"/>
        <v>-1805745.9282454408</v>
      </c>
      <c r="X476" s="63">
        <f t="shared" si="115"/>
        <v>14574</v>
      </c>
      <c r="Y476" s="63">
        <f t="shared" si="107"/>
        <v>17418.049836986567</v>
      </c>
      <c r="Z476" s="63">
        <f t="shared" si="108"/>
        <v>-2844.0498369865691</v>
      </c>
      <c r="AA476" s="63">
        <f t="shared" si="109"/>
        <v>-1823163.9780824273</v>
      </c>
      <c r="AB476" s="62"/>
      <c r="AC476" s="62"/>
      <c r="AD476" s="62" t="b">
        <f t="shared" si="110"/>
        <v>1</v>
      </c>
      <c r="AE476" s="63">
        <f t="shared" si="111"/>
        <v>-3301331.8291414268</v>
      </c>
      <c r="AF476" s="63">
        <f t="shared" si="116"/>
        <v>18854.530662114823</v>
      </c>
      <c r="AG476" s="63">
        <f t="shared" si="112"/>
        <v>29556.348008248286</v>
      </c>
      <c r="AH476" s="62">
        <f t="shared" si="113"/>
        <v>-10701.817346133461</v>
      </c>
      <c r="AI476" s="63">
        <f t="shared" si="114"/>
        <v>-3330888.1771496753</v>
      </c>
    </row>
    <row r="477" spans="22:35" hidden="1" x14ac:dyDescent="0.3">
      <c r="V477" s="62">
        <v>474</v>
      </c>
      <c r="W477" s="63">
        <f t="shared" si="106"/>
        <v>-1823163.9780824273</v>
      </c>
      <c r="X477" s="63">
        <f t="shared" si="115"/>
        <v>14574</v>
      </c>
      <c r="Y477" s="63">
        <f t="shared" si="107"/>
        <v>17445.483265479823</v>
      </c>
      <c r="Z477" s="63">
        <f t="shared" si="108"/>
        <v>-2871.4832654798229</v>
      </c>
      <c r="AA477" s="63">
        <f t="shared" si="109"/>
        <v>-1840609.4613479071</v>
      </c>
      <c r="AB477" s="62"/>
      <c r="AC477" s="62"/>
      <c r="AD477" s="62" t="b">
        <f t="shared" si="110"/>
        <v>1</v>
      </c>
      <c r="AE477" s="63">
        <f t="shared" si="111"/>
        <v>-3330888.1771496753</v>
      </c>
      <c r="AF477" s="63">
        <f t="shared" si="116"/>
        <v>18854.530662114823</v>
      </c>
      <c r="AG477" s="63">
        <f t="shared" si="112"/>
        <v>29652.159836375024</v>
      </c>
      <c r="AH477" s="62">
        <f t="shared" si="113"/>
        <v>-10797.629174260199</v>
      </c>
      <c r="AI477" s="63">
        <f t="shared" si="114"/>
        <v>-3360540.3369860505</v>
      </c>
    </row>
    <row r="478" spans="22:35" hidden="1" x14ac:dyDescent="0.3">
      <c r="V478" s="62">
        <v>475</v>
      </c>
      <c r="W478" s="63">
        <f t="shared" si="106"/>
        <v>-1840609.4613479071</v>
      </c>
      <c r="X478" s="63">
        <f t="shared" si="115"/>
        <v>14574</v>
      </c>
      <c r="Y478" s="63">
        <f t="shared" si="107"/>
        <v>17472.959901622955</v>
      </c>
      <c r="Z478" s="63">
        <f t="shared" si="108"/>
        <v>-2898.9599016229536</v>
      </c>
      <c r="AA478" s="63">
        <f t="shared" si="109"/>
        <v>-1858082.42124953</v>
      </c>
      <c r="AB478" s="62"/>
      <c r="AC478" s="62"/>
      <c r="AD478" s="62" t="b">
        <f t="shared" si="110"/>
        <v>1</v>
      </c>
      <c r="AE478" s="63">
        <f t="shared" si="111"/>
        <v>-3360540.3369860505</v>
      </c>
      <c r="AF478" s="63">
        <f t="shared" si="116"/>
        <v>18854.530662114823</v>
      </c>
      <c r="AG478" s="63">
        <f t="shared" si="112"/>
        <v>29748.282254511272</v>
      </c>
      <c r="AH478" s="62">
        <f t="shared" si="113"/>
        <v>-10893.751592396447</v>
      </c>
      <c r="AI478" s="63">
        <f t="shared" si="114"/>
        <v>-3390288.619240562</v>
      </c>
    </row>
    <row r="479" spans="22:35" hidden="1" x14ac:dyDescent="0.3">
      <c r="V479" s="62">
        <v>476</v>
      </c>
      <c r="W479" s="63">
        <f t="shared" si="106"/>
        <v>-1858082.42124953</v>
      </c>
      <c r="X479" s="63">
        <f t="shared" si="115"/>
        <v>14574</v>
      </c>
      <c r="Y479" s="63">
        <f t="shared" si="107"/>
        <v>17500.47981346801</v>
      </c>
      <c r="Z479" s="63">
        <f t="shared" si="108"/>
        <v>-2926.47981346801</v>
      </c>
      <c r="AA479" s="63">
        <f t="shared" si="109"/>
        <v>-1875582.901062998</v>
      </c>
      <c r="AB479" s="62"/>
      <c r="AC479" s="62"/>
      <c r="AD479" s="62" t="b">
        <f t="shared" si="110"/>
        <v>1</v>
      </c>
      <c r="AE479" s="63">
        <f t="shared" si="111"/>
        <v>-3390288.619240562</v>
      </c>
      <c r="AF479" s="63">
        <f t="shared" si="116"/>
        <v>18854.530662114823</v>
      </c>
      <c r="AG479" s="63">
        <f t="shared" si="112"/>
        <v>29844.716269486315</v>
      </c>
      <c r="AH479" s="62">
        <f t="shared" si="113"/>
        <v>-10990.18560737149</v>
      </c>
      <c r="AI479" s="63">
        <f t="shared" si="114"/>
        <v>-3420133.3355100481</v>
      </c>
    </row>
    <row r="480" spans="22:35" hidden="1" x14ac:dyDescent="0.3">
      <c r="V480" s="62">
        <v>477</v>
      </c>
      <c r="W480" s="63">
        <f t="shared" si="106"/>
        <v>-1875582.901062998</v>
      </c>
      <c r="X480" s="63">
        <f t="shared" si="115"/>
        <v>14574</v>
      </c>
      <c r="Y480" s="63">
        <f t="shared" si="107"/>
        <v>17528.043069174222</v>
      </c>
      <c r="Z480" s="63">
        <f t="shared" si="108"/>
        <v>-2954.0430691742217</v>
      </c>
      <c r="AA480" s="63">
        <f t="shared" si="109"/>
        <v>-1893110.9441321723</v>
      </c>
      <c r="AB480" s="62"/>
      <c r="AC480" s="62"/>
      <c r="AD480" s="62" t="b">
        <f t="shared" si="110"/>
        <v>1</v>
      </c>
      <c r="AE480" s="63">
        <f t="shared" si="111"/>
        <v>-3420133.3355100481</v>
      </c>
      <c r="AF480" s="63">
        <f t="shared" si="116"/>
        <v>18854.530662114823</v>
      </c>
      <c r="AG480" s="63">
        <f t="shared" si="112"/>
        <v>29941.462891393232</v>
      </c>
      <c r="AH480" s="62">
        <f t="shared" si="113"/>
        <v>-11086.932229278407</v>
      </c>
      <c r="AI480" s="63">
        <f t="shared" si="114"/>
        <v>-3450074.7984014414</v>
      </c>
    </row>
    <row r="481" spans="22:35" hidden="1" x14ac:dyDescent="0.3">
      <c r="V481" s="62">
        <v>478</v>
      </c>
      <c r="W481" s="63">
        <f t="shared" si="106"/>
        <v>-1893110.9441321723</v>
      </c>
      <c r="X481" s="63">
        <f t="shared" si="115"/>
        <v>14574</v>
      </c>
      <c r="Y481" s="63">
        <f t="shared" si="107"/>
        <v>17555.649737008171</v>
      </c>
      <c r="Z481" s="63">
        <f t="shared" si="108"/>
        <v>-2981.6497370081711</v>
      </c>
      <c r="AA481" s="63">
        <f t="shared" si="109"/>
        <v>-1910666.5938691804</v>
      </c>
      <c r="AB481" s="62"/>
      <c r="AC481" s="62"/>
      <c r="AD481" s="62" t="b">
        <f t="shared" si="110"/>
        <v>1</v>
      </c>
      <c r="AE481" s="63">
        <f t="shared" si="111"/>
        <v>-3450074.7984014414</v>
      </c>
      <c r="AF481" s="63">
        <f t="shared" si="116"/>
        <v>18854.530662114823</v>
      </c>
      <c r="AG481" s="63">
        <f t="shared" si="112"/>
        <v>30038.523133599498</v>
      </c>
      <c r="AH481" s="62">
        <f t="shared" si="113"/>
        <v>-11183.992471484673</v>
      </c>
      <c r="AI481" s="63">
        <f t="shared" si="114"/>
        <v>-3480113.3215350411</v>
      </c>
    </row>
    <row r="482" spans="22:35" hidden="1" x14ac:dyDescent="0.3">
      <c r="V482" s="62">
        <v>479</v>
      </c>
      <c r="W482" s="63">
        <f t="shared" ref="W482:W545" si="117">AA481</f>
        <v>-1910666.5938691804</v>
      </c>
      <c r="X482" s="63">
        <f t="shared" si="115"/>
        <v>14574</v>
      </c>
      <c r="Y482" s="63">
        <f t="shared" ref="Y482:Y545" si="118">X482-Z482</f>
        <v>17583.29988534396</v>
      </c>
      <c r="Z482" s="63">
        <f t="shared" ref="Z482:Z545" si="119">W482*$C$14/12</f>
        <v>-3009.299885343959</v>
      </c>
      <c r="AA482" s="63">
        <f t="shared" ref="AA482:AA545" si="120">W482-Y482</f>
        <v>-1928249.8937545244</v>
      </c>
      <c r="AB482" s="62"/>
      <c r="AC482" s="62"/>
      <c r="AD482" s="62" t="b">
        <f t="shared" ref="AD482:AD545" si="121">V482&gt;$C$13*12</f>
        <v>1</v>
      </c>
      <c r="AE482" s="63">
        <f t="shared" ref="AE482:AE545" si="122">AI481</f>
        <v>-3480113.3215350411</v>
      </c>
      <c r="AF482" s="63">
        <f t="shared" si="116"/>
        <v>18854.530662114823</v>
      </c>
      <c r="AG482" s="63">
        <f t="shared" ref="AG482:AG545" si="123">AF482-AH482</f>
        <v>30135.898012757581</v>
      </c>
      <c r="AH482" s="62">
        <f t="shared" ref="AH482:AH545" si="124">AE482*($C$14+IF(V482&gt;12*$C$13,0.02,0))/12</f>
        <v>-11281.367350642759</v>
      </c>
      <c r="AI482" s="63">
        <f t="shared" ref="AI482:AI545" si="125">AE482-AG482</f>
        <v>-3510249.2195477989</v>
      </c>
    </row>
    <row r="483" spans="22:35" hidden="1" x14ac:dyDescent="0.3">
      <c r="V483" s="62">
        <v>480</v>
      </c>
      <c r="W483" s="63">
        <f t="shared" si="117"/>
        <v>-1928249.8937545244</v>
      </c>
      <c r="X483" s="63">
        <f t="shared" si="115"/>
        <v>14574</v>
      </c>
      <c r="Y483" s="63">
        <f t="shared" si="118"/>
        <v>17610.993582663377</v>
      </c>
      <c r="Z483" s="63">
        <f t="shared" si="119"/>
        <v>-3036.9935826633759</v>
      </c>
      <c r="AA483" s="63">
        <f t="shared" si="120"/>
        <v>-1945860.8873371878</v>
      </c>
      <c r="AB483" s="62"/>
      <c r="AC483" s="62"/>
      <c r="AD483" s="62" t="b">
        <f t="shared" si="121"/>
        <v>1</v>
      </c>
      <c r="AE483" s="63">
        <f t="shared" si="122"/>
        <v>-3510249.2195477989</v>
      </c>
      <c r="AF483" s="63">
        <f t="shared" si="116"/>
        <v>18854.530662114823</v>
      </c>
      <c r="AG483" s="63">
        <f t="shared" si="123"/>
        <v>30233.588548815605</v>
      </c>
      <c r="AH483" s="62">
        <f t="shared" si="124"/>
        <v>-11379.057886700781</v>
      </c>
      <c r="AI483" s="63">
        <f t="shared" si="125"/>
        <v>-3540482.8080966147</v>
      </c>
    </row>
    <row r="484" spans="22:35" hidden="1" x14ac:dyDescent="0.3">
      <c r="V484" s="62">
        <v>481</v>
      </c>
      <c r="W484" s="63">
        <f t="shared" si="117"/>
        <v>-1945860.8873371878</v>
      </c>
      <c r="X484" s="63">
        <f t="shared" si="115"/>
        <v>14574</v>
      </c>
      <c r="Y484" s="63">
        <f t="shared" si="118"/>
        <v>17638.73089755607</v>
      </c>
      <c r="Z484" s="63">
        <f t="shared" si="119"/>
        <v>-3064.7308975560704</v>
      </c>
      <c r="AA484" s="63">
        <f t="shared" si="120"/>
        <v>-1963499.6182347438</v>
      </c>
      <c r="AB484" s="62"/>
      <c r="AC484" s="62"/>
      <c r="AD484" s="62" t="b">
        <f t="shared" si="121"/>
        <v>1</v>
      </c>
      <c r="AE484" s="63">
        <f t="shared" si="122"/>
        <v>-3540482.8080966147</v>
      </c>
      <c r="AF484" s="63">
        <f t="shared" si="116"/>
        <v>18854.530662114823</v>
      </c>
      <c r="AG484" s="63">
        <f t="shared" si="123"/>
        <v>30331.595765028018</v>
      </c>
      <c r="AH484" s="62">
        <f t="shared" si="124"/>
        <v>-11477.065102913193</v>
      </c>
      <c r="AI484" s="63">
        <f t="shared" si="125"/>
        <v>-3570814.4038616428</v>
      </c>
    </row>
    <row r="485" spans="22:35" hidden="1" x14ac:dyDescent="0.3">
      <c r="V485" s="62">
        <v>482</v>
      </c>
      <c r="W485" s="63">
        <f t="shared" si="117"/>
        <v>-1963499.6182347438</v>
      </c>
      <c r="X485" s="63">
        <f t="shared" si="115"/>
        <v>14574</v>
      </c>
      <c r="Y485" s="63">
        <f t="shared" si="118"/>
        <v>17666.51189871972</v>
      </c>
      <c r="Z485" s="63">
        <f t="shared" si="119"/>
        <v>-3092.5118987197216</v>
      </c>
      <c r="AA485" s="63">
        <f t="shared" si="120"/>
        <v>-1981166.1301334635</v>
      </c>
      <c r="AB485" s="62"/>
      <c r="AC485" s="62"/>
      <c r="AD485" s="62" t="b">
        <f t="shared" si="121"/>
        <v>1</v>
      </c>
      <c r="AE485" s="63">
        <f t="shared" si="122"/>
        <v>-3570814.4038616428</v>
      </c>
      <c r="AF485" s="63">
        <f t="shared" si="116"/>
        <v>18854.530662114823</v>
      </c>
      <c r="AG485" s="63">
        <f t="shared" si="123"/>
        <v>30429.920687966318</v>
      </c>
      <c r="AH485" s="62">
        <f t="shared" si="124"/>
        <v>-11575.390025851493</v>
      </c>
      <c r="AI485" s="63">
        <f t="shared" si="125"/>
        <v>-3601244.3245496093</v>
      </c>
    </row>
    <row r="486" spans="22:35" hidden="1" x14ac:dyDescent="0.3">
      <c r="V486" s="62">
        <v>483</v>
      </c>
      <c r="W486" s="63">
        <f t="shared" si="117"/>
        <v>-1981166.1301334635</v>
      </c>
      <c r="X486" s="63">
        <f t="shared" si="115"/>
        <v>14574</v>
      </c>
      <c r="Y486" s="63">
        <f t="shared" si="118"/>
        <v>17694.336654960207</v>
      </c>
      <c r="Z486" s="63">
        <f t="shared" si="119"/>
        <v>-3120.3366549602051</v>
      </c>
      <c r="AA486" s="63">
        <f t="shared" si="120"/>
        <v>-1998860.4667884237</v>
      </c>
      <c r="AB486" s="62"/>
      <c r="AC486" s="62"/>
      <c r="AD486" s="62" t="b">
        <f t="shared" si="121"/>
        <v>1</v>
      </c>
      <c r="AE486" s="63">
        <f t="shared" si="122"/>
        <v>-3601244.3245496093</v>
      </c>
      <c r="AF486" s="63">
        <f t="shared" si="116"/>
        <v>18854.530662114823</v>
      </c>
      <c r="AG486" s="63">
        <f t="shared" si="123"/>
        <v>30528.564347529806</v>
      </c>
      <c r="AH486" s="62">
        <f t="shared" si="124"/>
        <v>-11674.033685414985</v>
      </c>
      <c r="AI486" s="63">
        <f t="shared" si="125"/>
        <v>-3631772.8888971391</v>
      </c>
    </row>
    <row r="487" spans="22:35" hidden="1" x14ac:dyDescent="0.3">
      <c r="V487" s="62">
        <v>484</v>
      </c>
      <c r="W487" s="63">
        <f t="shared" si="117"/>
        <v>-1998860.4667884237</v>
      </c>
      <c r="X487" s="63">
        <f t="shared" si="115"/>
        <v>14574</v>
      </c>
      <c r="Y487" s="63">
        <f t="shared" si="118"/>
        <v>17722.205235191766</v>
      </c>
      <c r="Z487" s="63">
        <f t="shared" si="119"/>
        <v>-3148.2052351917678</v>
      </c>
      <c r="AA487" s="63">
        <f t="shared" si="120"/>
        <v>-2016582.6720236156</v>
      </c>
      <c r="AB487" s="62"/>
      <c r="AC487" s="62"/>
      <c r="AD487" s="62" t="b">
        <f t="shared" si="121"/>
        <v>1</v>
      </c>
      <c r="AE487" s="63">
        <f t="shared" si="122"/>
        <v>-3631772.8888971391</v>
      </c>
      <c r="AF487" s="63">
        <f t="shared" si="116"/>
        <v>18854.530662114823</v>
      </c>
      <c r="AG487" s="63">
        <f t="shared" si="123"/>
        <v>30627.527776956384</v>
      </c>
      <c r="AH487" s="62">
        <f t="shared" si="124"/>
        <v>-11772.997114841559</v>
      </c>
      <c r="AI487" s="63">
        <f t="shared" si="125"/>
        <v>-3662400.4166740957</v>
      </c>
    </row>
    <row r="488" spans="22:35" hidden="1" x14ac:dyDescent="0.3">
      <c r="V488" s="62">
        <v>485</v>
      </c>
      <c r="W488" s="63">
        <f t="shared" si="117"/>
        <v>-2016582.6720236156</v>
      </c>
      <c r="X488" s="63">
        <f t="shared" si="115"/>
        <v>14574</v>
      </c>
      <c r="Y488" s="63">
        <f t="shared" si="118"/>
        <v>17750.117708437196</v>
      </c>
      <c r="Z488" s="63">
        <f t="shared" si="119"/>
        <v>-3176.1177084371943</v>
      </c>
      <c r="AA488" s="63">
        <f t="shared" si="120"/>
        <v>-2034332.7897320527</v>
      </c>
      <c r="AB488" s="62"/>
      <c r="AC488" s="62"/>
      <c r="AD488" s="62" t="b">
        <f t="shared" si="121"/>
        <v>1</v>
      </c>
      <c r="AE488" s="63">
        <f t="shared" si="122"/>
        <v>-3662400.4166740957</v>
      </c>
      <c r="AF488" s="63">
        <f t="shared" si="116"/>
        <v>18854.530662114823</v>
      </c>
      <c r="AG488" s="63">
        <f t="shared" si="123"/>
        <v>30726.81201283335</v>
      </c>
      <c r="AH488" s="62">
        <f t="shared" si="124"/>
        <v>-11872.281350718527</v>
      </c>
      <c r="AI488" s="63">
        <f t="shared" si="125"/>
        <v>-3693127.2286869292</v>
      </c>
    </row>
    <row r="489" spans="22:35" hidden="1" x14ac:dyDescent="0.3">
      <c r="V489" s="62">
        <v>486</v>
      </c>
      <c r="W489" s="63">
        <f t="shared" si="117"/>
        <v>-2034332.7897320527</v>
      </c>
      <c r="X489" s="63">
        <f t="shared" si="115"/>
        <v>14574</v>
      </c>
      <c r="Y489" s="63">
        <f t="shared" si="118"/>
        <v>17778.074143827984</v>
      </c>
      <c r="Z489" s="63">
        <f t="shared" si="119"/>
        <v>-3204.0741438279833</v>
      </c>
      <c r="AA489" s="63">
        <f t="shared" si="120"/>
        <v>-2052110.8638758806</v>
      </c>
      <c r="AB489" s="62"/>
      <c r="AC489" s="62"/>
      <c r="AD489" s="62" t="b">
        <f t="shared" si="121"/>
        <v>1</v>
      </c>
      <c r="AE489" s="63">
        <f t="shared" si="122"/>
        <v>-3693127.2286869292</v>
      </c>
      <c r="AF489" s="63">
        <f t="shared" si="116"/>
        <v>18854.530662114823</v>
      </c>
      <c r="AG489" s="63">
        <f t="shared" si="123"/>
        <v>30826.418095108285</v>
      </c>
      <c r="AH489" s="62">
        <f t="shared" si="124"/>
        <v>-11971.887432993462</v>
      </c>
      <c r="AI489" s="63">
        <f t="shared" si="125"/>
        <v>-3723953.6467820373</v>
      </c>
    </row>
    <row r="490" spans="22:35" hidden="1" x14ac:dyDescent="0.3">
      <c r="V490" s="62">
        <v>487</v>
      </c>
      <c r="W490" s="63">
        <f t="shared" si="117"/>
        <v>-2052110.8638758806</v>
      </c>
      <c r="X490" s="63">
        <f t="shared" si="115"/>
        <v>14574</v>
      </c>
      <c r="Y490" s="63">
        <f t="shared" si="118"/>
        <v>17806.074610604512</v>
      </c>
      <c r="Z490" s="63">
        <f t="shared" si="119"/>
        <v>-3232.0746106045117</v>
      </c>
      <c r="AA490" s="63">
        <f t="shared" si="120"/>
        <v>-2069916.938486485</v>
      </c>
      <c r="AB490" s="62"/>
      <c r="AC490" s="62"/>
      <c r="AD490" s="62" t="b">
        <f t="shared" si="121"/>
        <v>1</v>
      </c>
      <c r="AE490" s="63">
        <f t="shared" si="122"/>
        <v>-3723953.6467820373</v>
      </c>
      <c r="AF490" s="63">
        <f t="shared" si="116"/>
        <v>18854.530662114823</v>
      </c>
      <c r="AG490" s="63">
        <f t="shared" si="123"/>
        <v>30926.34706709993</v>
      </c>
      <c r="AH490" s="62">
        <f t="shared" si="124"/>
        <v>-12071.816404985106</v>
      </c>
      <c r="AI490" s="63">
        <f t="shared" si="125"/>
        <v>-3754879.9938491373</v>
      </c>
    </row>
    <row r="491" spans="22:35" hidden="1" x14ac:dyDescent="0.3">
      <c r="V491" s="62">
        <v>488</v>
      </c>
      <c r="W491" s="63">
        <f t="shared" si="117"/>
        <v>-2069916.938486485</v>
      </c>
      <c r="X491" s="63">
        <f t="shared" si="115"/>
        <v>14574</v>
      </c>
      <c r="Y491" s="63">
        <f t="shared" si="118"/>
        <v>17834.119178116212</v>
      </c>
      <c r="Z491" s="63">
        <f t="shared" si="119"/>
        <v>-3260.1191781162142</v>
      </c>
      <c r="AA491" s="63">
        <f t="shared" si="120"/>
        <v>-2087751.0576646014</v>
      </c>
      <c r="AB491" s="62"/>
      <c r="AC491" s="62"/>
      <c r="AD491" s="62" t="b">
        <f t="shared" si="121"/>
        <v>1</v>
      </c>
      <c r="AE491" s="63">
        <f t="shared" si="122"/>
        <v>-3754879.9938491373</v>
      </c>
      <c r="AF491" s="63">
        <f t="shared" si="116"/>
        <v>18854.530662114823</v>
      </c>
      <c r="AG491" s="63">
        <f t="shared" si="123"/>
        <v>31026.599975509111</v>
      </c>
      <c r="AH491" s="62">
        <f t="shared" si="124"/>
        <v>-12172.06931339429</v>
      </c>
      <c r="AI491" s="63">
        <f t="shared" si="125"/>
        <v>-3785906.5938246464</v>
      </c>
    </row>
    <row r="492" spans="22:35" hidden="1" x14ac:dyDescent="0.3">
      <c r="V492" s="62">
        <v>489</v>
      </c>
      <c r="W492" s="63">
        <f t="shared" si="117"/>
        <v>-2087751.0576646014</v>
      </c>
      <c r="X492" s="63">
        <f t="shared" si="115"/>
        <v>14574</v>
      </c>
      <c r="Y492" s="63">
        <f t="shared" si="118"/>
        <v>17862.207915821746</v>
      </c>
      <c r="Z492" s="63">
        <f t="shared" si="119"/>
        <v>-3288.2079158217471</v>
      </c>
      <c r="AA492" s="63">
        <f t="shared" si="120"/>
        <v>-2105613.2655804232</v>
      </c>
      <c r="AB492" s="62"/>
      <c r="AC492" s="62"/>
      <c r="AD492" s="62" t="b">
        <f t="shared" si="121"/>
        <v>1</v>
      </c>
      <c r="AE492" s="63">
        <f t="shared" si="122"/>
        <v>-3785906.5938246464</v>
      </c>
      <c r="AF492" s="63">
        <f t="shared" si="116"/>
        <v>18854.530662114823</v>
      </c>
      <c r="AG492" s="63">
        <f t="shared" si="123"/>
        <v>31127.177870429718</v>
      </c>
      <c r="AH492" s="62">
        <f t="shared" si="124"/>
        <v>-12272.647208314896</v>
      </c>
      <c r="AI492" s="63">
        <f t="shared" si="125"/>
        <v>-3817033.771695076</v>
      </c>
    </row>
    <row r="493" spans="22:35" hidden="1" x14ac:dyDescent="0.3">
      <c r="V493" s="62">
        <v>490</v>
      </c>
      <c r="W493" s="63">
        <f t="shared" si="117"/>
        <v>-2105613.2655804232</v>
      </c>
      <c r="X493" s="63">
        <f t="shared" si="115"/>
        <v>14574</v>
      </c>
      <c r="Y493" s="63">
        <f t="shared" si="118"/>
        <v>17890.340893289165</v>
      </c>
      <c r="Z493" s="63">
        <f t="shared" si="119"/>
        <v>-3316.3408932891666</v>
      </c>
      <c r="AA493" s="63">
        <f t="shared" si="120"/>
        <v>-2123503.6064737123</v>
      </c>
      <c r="AB493" s="62"/>
      <c r="AC493" s="62"/>
      <c r="AD493" s="62" t="b">
        <f t="shared" si="121"/>
        <v>1</v>
      </c>
      <c r="AE493" s="63">
        <f t="shared" si="122"/>
        <v>-3817033.771695076</v>
      </c>
      <c r="AF493" s="63">
        <f t="shared" si="116"/>
        <v>18854.530662114823</v>
      </c>
      <c r="AG493" s="63">
        <f t="shared" si="123"/>
        <v>31228.081805359696</v>
      </c>
      <c r="AH493" s="62">
        <f t="shared" si="124"/>
        <v>-12373.551143244871</v>
      </c>
      <c r="AI493" s="63">
        <f t="shared" si="125"/>
        <v>-3848261.8535004356</v>
      </c>
    </row>
    <row r="494" spans="22:35" hidden="1" x14ac:dyDescent="0.3">
      <c r="V494" s="62">
        <v>491</v>
      </c>
      <c r="W494" s="63">
        <f t="shared" si="117"/>
        <v>-2123503.6064737123</v>
      </c>
      <c r="X494" s="63">
        <f t="shared" si="115"/>
        <v>14574</v>
      </c>
      <c r="Y494" s="63">
        <f t="shared" si="118"/>
        <v>17918.518180196097</v>
      </c>
      <c r="Z494" s="63">
        <f t="shared" si="119"/>
        <v>-3344.5181801960971</v>
      </c>
      <c r="AA494" s="63">
        <f t="shared" si="120"/>
        <v>-2141422.1246539084</v>
      </c>
      <c r="AB494" s="62"/>
      <c r="AC494" s="62"/>
      <c r="AD494" s="62" t="b">
        <f t="shared" si="121"/>
        <v>1</v>
      </c>
      <c r="AE494" s="63">
        <f t="shared" si="122"/>
        <v>-3848261.8535004356</v>
      </c>
      <c r="AF494" s="63">
        <f t="shared" si="116"/>
        <v>18854.530662114823</v>
      </c>
      <c r="AG494" s="63">
        <f t="shared" si="123"/>
        <v>31329.31283721207</v>
      </c>
      <c r="AH494" s="62">
        <f t="shared" si="124"/>
        <v>-12474.782175097245</v>
      </c>
      <c r="AI494" s="63">
        <f t="shared" si="125"/>
        <v>-3879591.1663376475</v>
      </c>
    </row>
    <row r="495" spans="22:35" hidden="1" x14ac:dyDescent="0.3">
      <c r="V495" s="62">
        <v>492</v>
      </c>
      <c r="W495" s="63">
        <f t="shared" si="117"/>
        <v>-2141422.1246539084</v>
      </c>
      <c r="X495" s="63">
        <f t="shared" si="115"/>
        <v>14574</v>
      </c>
      <c r="Y495" s="63">
        <f t="shared" si="118"/>
        <v>17946.739846329907</v>
      </c>
      <c r="Z495" s="63">
        <f t="shared" si="119"/>
        <v>-3372.7398463299055</v>
      </c>
      <c r="AA495" s="63">
        <f t="shared" si="120"/>
        <v>-2159368.8645002386</v>
      </c>
      <c r="AB495" s="62"/>
      <c r="AC495" s="62"/>
      <c r="AD495" s="62" t="b">
        <f t="shared" si="121"/>
        <v>1</v>
      </c>
      <c r="AE495" s="63">
        <f t="shared" si="122"/>
        <v>-3879591.1663376475</v>
      </c>
      <c r="AF495" s="63">
        <f t="shared" si="116"/>
        <v>18854.530662114823</v>
      </c>
      <c r="AG495" s="63">
        <f t="shared" si="123"/>
        <v>31430.872026326033</v>
      </c>
      <c r="AH495" s="62">
        <f t="shared" si="124"/>
        <v>-12576.341364211208</v>
      </c>
      <c r="AI495" s="63">
        <f t="shared" si="125"/>
        <v>-3911022.0383639736</v>
      </c>
    </row>
    <row r="496" spans="22:35" hidden="1" x14ac:dyDescent="0.3">
      <c r="V496" s="62">
        <v>493</v>
      </c>
      <c r="W496" s="63">
        <f t="shared" si="117"/>
        <v>-2159368.8645002386</v>
      </c>
      <c r="X496" s="63">
        <f t="shared" si="115"/>
        <v>14574</v>
      </c>
      <c r="Y496" s="63">
        <f t="shared" si="118"/>
        <v>17975.005961587874</v>
      </c>
      <c r="Z496" s="63">
        <f t="shared" si="119"/>
        <v>-3401.0059615878758</v>
      </c>
      <c r="AA496" s="63">
        <f t="shared" si="120"/>
        <v>-2177343.8704618262</v>
      </c>
      <c r="AB496" s="62"/>
      <c r="AC496" s="62"/>
      <c r="AD496" s="62" t="b">
        <f t="shared" si="121"/>
        <v>1</v>
      </c>
      <c r="AE496" s="63">
        <f t="shared" si="122"/>
        <v>-3911022.0383639736</v>
      </c>
      <c r="AF496" s="63">
        <f t="shared" si="116"/>
        <v>18854.530662114823</v>
      </c>
      <c r="AG496" s="63">
        <f t="shared" si="123"/>
        <v>31532.760436478038</v>
      </c>
      <c r="AH496" s="62">
        <f t="shared" si="124"/>
        <v>-12678.229774363215</v>
      </c>
      <c r="AI496" s="63">
        <f t="shared" si="125"/>
        <v>-3942554.7988004517</v>
      </c>
    </row>
    <row r="497" spans="22:35" hidden="1" x14ac:dyDescent="0.3">
      <c r="V497" s="62">
        <v>494</v>
      </c>
      <c r="W497" s="63">
        <f t="shared" si="117"/>
        <v>-2177343.8704618262</v>
      </c>
      <c r="X497" s="63">
        <f t="shared" si="115"/>
        <v>14574</v>
      </c>
      <c r="Y497" s="63">
        <f t="shared" si="118"/>
        <v>18003.316595977376</v>
      </c>
      <c r="Z497" s="63">
        <f t="shared" si="119"/>
        <v>-3429.3165959773764</v>
      </c>
      <c r="AA497" s="63">
        <f t="shared" si="120"/>
        <v>-2195347.1870578034</v>
      </c>
      <c r="AB497" s="62"/>
      <c r="AC497" s="62"/>
      <c r="AD497" s="62" t="b">
        <f t="shared" si="121"/>
        <v>1</v>
      </c>
      <c r="AE497" s="63">
        <f t="shared" si="122"/>
        <v>-3942554.7988004517</v>
      </c>
      <c r="AF497" s="63">
        <f t="shared" si="116"/>
        <v>18854.530662114823</v>
      </c>
      <c r="AG497" s="63">
        <f t="shared" si="123"/>
        <v>31634.979134892958</v>
      </c>
      <c r="AH497" s="62">
        <f t="shared" si="124"/>
        <v>-12780.448472778133</v>
      </c>
      <c r="AI497" s="63">
        <f t="shared" si="125"/>
        <v>-3974189.7779353447</v>
      </c>
    </row>
    <row r="498" spans="22:35" hidden="1" x14ac:dyDescent="0.3">
      <c r="V498" s="62">
        <v>495</v>
      </c>
      <c r="W498" s="63">
        <f t="shared" si="117"/>
        <v>-2195347.1870578034</v>
      </c>
      <c r="X498" s="63">
        <f t="shared" si="115"/>
        <v>14574</v>
      </c>
      <c r="Y498" s="63">
        <f t="shared" si="118"/>
        <v>18031.67181961604</v>
      </c>
      <c r="Z498" s="63">
        <f t="shared" si="119"/>
        <v>-3457.6718196160405</v>
      </c>
      <c r="AA498" s="63">
        <f t="shared" si="120"/>
        <v>-2213378.8588774195</v>
      </c>
      <c r="AB498" s="62"/>
      <c r="AC498" s="62"/>
      <c r="AD498" s="62" t="b">
        <f t="shared" si="121"/>
        <v>1</v>
      </c>
      <c r="AE498" s="63">
        <f t="shared" si="122"/>
        <v>-3974189.7779353447</v>
      </c>
      <c r="AF498" s="63">
        <f t="shared" si="116"/>
        <v>18854.530662114823</v>
      </c>
      <c r="AG498" s="63">
        <f t="shared" si="123"/>
        <v>31737.529192255235</v>
      </c>
      <c r="AH498" s="62">
        <f t="shared" si="124"/>
        <v>-12882.99853014041</v>
      </c>
      <c r="AI498" s="63">
        <f t="shared" si="125"/>
        <v>-4005927.3071276001</v>
      </c>
    </row>
    <row r="499" spans="22:35" hidden="1" x14ac:dyDescent="0.3">
      <c r="V499" s="62">
        <v>496</v>
      </c>
      <c r="W499" s="63">
        <f t="shared" si="117"/>
        <v>-2213378.8588774195</v>
      </c>
      <c r="X499" s="63">
        <f t="shared" si="115"/>
        <v>14574</v>
      </c>
      <c r="Y499" s="63">
        <f t="shared" si="118"/>
        <v>18060.071702731937</v>
      </c>
      <c r="Z499" s="63">
        <f t="shared" si="119"/>
        <v>-3486.0717027319356</v>
      </c>
      <c r="AA499" s="63">
        <f t="shared" si="120"/>
        <v>-2231438.9305801513</v>
      </c>
      <c r="AB499" s="62"/>
      <c r="AC499" s="62"/>
      <c r="AD499" s="62" t="b">
        <f t="shared" si="121"/>
        <v>1</v>
      </c>
      <c r="AE499" s="63">
        <f t="shared" si="122"/>
        <v>-4005927.3071276001</v>
      </c>
      <c r="AF499" s="63">
        <f t="shared" si="116"/>
        <v>18854.530662114823</v>
      </c>
      <c r="AG499" s="63">
        <f t="shared" si="123"/>
        <v>31840.411682720129</v>
      </c>
      <c r="AH499" s="62">
        <f t="shared" si="124"/>
        <v>-12985.881020605304</v>
      </c>
      <c r="AI499" s="63">
        <f t="shared" si="125"/>
        <v>-4037767.7188103204</v>
      </c>
    </row>
    <row r="500" spans="22:35" hidden="1" x14ac:dyDescent="0.3">
      <c r="V500" s="62">
        <v>497</v>
      </c>
      <c r="W500" s="63">
        <f t="shared" si="117"/>
        <v>-2231438.9305801513</v>
      </c>
      <c r="X500" s="63">
        <f t="shared" si="115"/>
        <v>14574</v>
      </c>
      <c r="Y500" s="63">
        <f t="shared" si="118"/>
        <v>18088.516315663739</v>
      </c>
      <c r="Z500" s="63">
        <f t="shared" si="119"/>
        <v>-3514.5163156637386</v>
      </c>
      <c r="AA500" s="63">
        <f t="shared" si="120"/>
        <v>-2249527.446895815</v>
      </c>
      <c r="AB500" s="62"/>
      <c r="AC500" s="62"/>
      <c r="AD500" s="62" t="b">
        <f t="shared" si="121"/>
        <v>1</v>
      </c>
      <c r="AE500" s="63">
        <f t="shared" si="122"/>
        <v>-4037767.7188103204</v>
      </c>
      <c r="AF500" s="63">
        <f t="shared" si="116"/>
        <v>18854.530662114823</v>
      </c>
      <c r="AG500" s="63">
        <f t="shared" si="123"/>
        <v>31943.627683924948</v>
      </c>
      <c r="AH500" s="62">
        <f t="shared" si="124"/>
        <v>-13089.097021810123</v>
      </c>
      <c r="AI500" s="63">
        <f t="shared" si="125"/>
        <v>-4069711.3464942453</v>
      </c>
    </row>
    <row r="501" spans="22:35" hidden="1" x14ac:dyDescent="0.3">
      <c r="V501" s="62">
        <v>498</v>
      </c>
      <c r="W501" s="63">
        <f t="shared" si="117"/>
        <v>-2249527.446895815</v>
      </c>
      <c r="X501" s="63">
        <f t="shared" si="115"/>
        <v>14574</v>
      </c>
      <c r="Y501" s="63">
        <f t="shared" si="118"/>
        <v>18117.00572886091</v>
      </c>
      <c r="Z501" s="63">
        <f t="shared" si="119"/>
        <v>-3543.0057288609082</v>
      </c>
      <c r="AA501" s="63">
        <f t="shared" si="120"/>
        <v>-2267644.4526246758</v>
      </c>
      <c r="AB501" s="62"/>
      <c r="AC501" s="62"/>
      <c r="AD501" s="62" t="b">
        <f t="shared" si="121"/>
        <v>1</v>
      </c>
      <c r="AE501" s="63">
        <f t="shared" si="122"/>
        <v>-4069711.3464942453</v>
      </c>
      <c r="AF501" s="63">
        <f t="shared" si="116"/>
        <v>18854.530662114823</v>
      </c>
      <c r="AG501" s="63">
        <f t="shared" si="123"/>
        <v>32047.178277000337</v>
      </c>
      <c r="AH501" s="62">
        <f t="shared" si="124"/>
        <v>-13192.647614885514</v>
      </c>
      <c r="AI501" s="63">
        <f t="shared" si="125"/>
        <v>-4101758.5247712457</v>
      </c>
    </row>
    <row r="502" spans="22:35" hidden="1" x14ac:dyDescent="0.3">
      <c r="V502" s="62">
        <v>499</v>
      </c>
      <c r="W502" s="63">
        <f t="shared" si="117"/>
        <v>-2267644.4526246758</v>
      </c>
      <c r="X502" s="63">
        <f t="shared" si="115"/>
        <v>14574</v>
      </c>
      <c r="Y502" s="63">
        <f t="shared" si="118"/>
        <v>18145.540012883866</v>
      </c>
      <c r="Z502" s="63">
        <f t="shared" si="119"/>
        <v>-3571.5400128838646</v>
      </c>
      <c r="AA502" s="63">
        <f t="shared" si="120"/>
        <v>-2285789.9926375598</v>
      </c>
      <c r="AB502" s="62"/>
      <c r="AC502" s="62"/>
      <c r="AD502" s="62" t="b">
        <f t="shared" si="121"/>
        <v>1</v>
      </c>
      <c r="AE502" s="63">
        <f t="shared" si="122"/>
        <v>-4101758.5247712457</v>
      </c>
      <c r="AF502" s="63">
        <f t="shared" si="116"/>
        <v>18854.530662114823</v>
      </c>
      <c r="AG502" s="63">
        <f t="shared" si="123"/>
        <v>32151.064546581612</v>
      </c>
      <c r="AH502" s="62">
        <f t="shared" si="124"/>
        <v>-13296.533884466788</v>
      </c>
      <c r="AI502" s="63">
        <f t="shared" si="125"/>
        <v>-4133909.5893178275</v>
      </c>
    </row>
    <row r="503" spans="22:35" hidden="1" x14ac:dyDescent="0.3">
      <c r="V503" s="62">
        <v>500</v>
      </c>
      <c r="W503" s="63">
        <f t="shared" si="117"/>
        <v>-2285789.9926375598</v>
      </c>
      <c r="X503" s="63">
        <f t="shared" si="115"/>
        <v>14574</v>
      </c>
      <c r="Y503" s="63">
        <f t="shared" si="118"/>
        <v>18174.119238404157</v>
      </c>
      <c r="Z503" s="63">
        <f t="shared" si="119"/>
        <v>-3600.1192384041569</v>
      </c>
      <c r="AA503" s="63">
        <f t="shared" si="120"/>
        <v>-2303964.1118759639</v>
      </c>
      <c r="AB503" s="62"/>
      <c r="AC503" s="62"/>
      <c r="AD503" s="62" t="b">
        <f t="shared" si="121"/>
        <v>1</v>
      </c>
      <c r="AE503" s="63">
        <f t="shared" si="122"/>
        <v>-4133909.5893178275</v>
      </c>
      <c r="AF503" s="63">
        <f t="shared" si="116"/>
        <v>18854.530662114823</v>
      </c>
      <c r="AG503" s="63">
        <f t="shared" si="123"/>
        <v>32255.287580820113</v>
      </c>
      <c r="AH503" s="62">
        <f t="shared" si="124"/>
        <v>-13400.756918705292</v>
      </c>
      <c r="AI503" s="63">
        <f t="shared" si="125"/>
        <v>-4166164.8768986478</v>
      </c>
    </row>
    <row r="504" spans="22:35" hidden="1" x14ac:dyDescent="0.3">
      <c r="V504" s="62">
        <v>501</v>
      </c>
      <c r="W504" s="63">
        <f t="shared" si="117"/>
        <v>-2303964.1118759639</v>
      </c>
      <c r="X504" s="63">
        <f t="shared" si="115"/>
        <v>14574</v>
      </c>
      <c r="Y504" s="63">
        <f t="shared" si="118"/>
        <v>18202.743476204643</v>
      </c>
      <c r="Z504" s="63">
        <f t="shared" si="119"/>
        <v>-3628.7434762046432</v>
      </c>
      <c r="AA504" s="63">
        <f t="shared" si="120"/>
        <v>-2322166.8553521684</v>
      </c>
      <c r="AB504" s="62"/>
      <c r="AC504" s="62"/>
      <c r="AD504" s="62" t="b">
        <f t="shared" si="121"/>
        <v>1</v>
      </c>
      <c r="AE504" s="63">
        <f t="shared" si="122"/>
        <v>-4166164.8768986478</v>
      </c>
      <c r="AF504" s="63">
        <f t="shared" si="116"/>
        <v>18854.530662114823</v>
      </c>
      <c r="AG504" s="63">
        <f t="shared" si="123"/>
        <v>32359.848471394609</v>
      </c>
      <c r="AH504" s="62">
        <f t="shared" si="124"/>
        <v>-13505.317809279784</v>
      </c>
      <c r="AI504" s="63">
        <f t="shared" si="125"/>
        <v>-4198524.725370042</v>
      </c>
    </row>
    <row r="505" spans="22:35" hidden="1" x14ac:dyDescent="0.3">
      <c r="V505" s="62">
        <v>502</v>
      </c>
      <c r="W505" s="63">
        <f t="shared" si="117"/>
        <v>-2322166.8553521684</v>
      </c>
      <c r="X505" s="63">
        <f t="shared" si="115"/>
        <v>14574</v>
      </c>
      <c r="Y505" s="63">
        <f t="shared" si="118"/>
        <v>18231.412797179666</v>
      </c>
      <c r="Z505" s="63">
        <f t="shared" si="119"/>
        <v>-3657.4127971796656</v>
      </c>
      <c r="AA505" s="63">
        <f t="shared" si="120"/>
        <v>-2340398.268149348</v>
      </c>
      <c r="AB505" s="62"/>
      <c r="AC505" s="62"/>
      <c r="AD505" s="62" t="b">
        <f t="shared" si="121"/>
        <v>1</v>
      </c>
      <c r="AE505" s="63">
        <f t="shared" si="122"/>
        <v>-4198524.725370042</v>
      </c>
      <c r="AF505" s="63">
        <f t="shared" si="116"/>
        <v>18854.530662114823</v>
      </c>
      <c r="AG505" s="63">
        <f t="shared" si="123"/>
        <v>32464.748313522708</v>
      </c>
      <c r="AH505" s="62">
        <f t="shared" si="124"/>
        <v>-13610.217651407887</v>
      </c>
      <c r="AI505" s="63">
        <f t="shared" si="125"/>
        <v>-4230989.4736835649</v>
      </c>
    </row>
    <row r="506" spans="22:35" hidden="1" x14ac:dyDescent="0.3">
      <c r="V506" s="62">
        <v>503</v>
      </c>
      <c r="W506" s="63">
        <f t="shared" si="117"/>
        <v>-2340398.268149348</v>
      </c>
      <c r="X506" s="63">
        <f t="shared" si="115"/>
        <v>14574</v>
      </c>
      <c r="Y506" s="63">
        <f t="shared" si="118"/>
        <v>18260.127272335223</v>
      </c>
      <c r="Z506" s="63">
        <f t="shared" si="119"/>
        <v>-3686.1272723352231</v>
      </c>
      <c r="AA506" s="63">
        <f t="shared" si="120"/>
        <v>-2358658.3954216833</v>
      </c>
      <c r="AB506" s="62"/>
      <c r="AC506" s="62"/>
      <c r="AD506" s="62" t="b">
        <f t="shared" si="121"/>
        <v>1</v>
      </c>
      <c r="AE506" s="63">
        <f t="shared" si="122"/>
        <v>-4230989.4736835649</v>
      </c>
      <c r="AF506" s="63">
        <f t="shared" si="116"/>
        <v>18854.530662114823</v>
      </c>
      <c r="AG506" s="63">
        <f t="shared" si="123"/>
        <v>32569.988205972382</v>
      </c>
      <c r="AH506" s="62">
        <f t="shared" si="124"/>
        <v>-13715.457543857558</v>
      </c>
      <c r="AI506" s="63">
        <f t="shared" si="125"/>
        <v>-4263559.4618895371</v>
      </c>
    </row>
    <row r="507" spans="22:35" hidden="1" x14ac:dyDescent="0.3">
      <c r="V507" s="62">
        <v>504</v>
      </c>
      <c r="W507" s="63">
        <f t="shared" si="117"/>
        <v>-2358658.3954216833</v>
      </c>
      <c r="X507" s="63">
        <f t="shared" si="115"/>
        <v>14574</v>
      </c>
      <c r="Y507" s="63">
        <f t="shared" si="118"/>
        <v>18288.886972789151</v>
      </c>
      <c r="Z507" s="63">
        <f t="shared" si="119"/>
        <v>-3714.8869727891511</v>
      </c>
      <c r="AA507" s="63">
        <f t="shared" si="120"/>
        <v>-2376947.2823944725</v>
      </c>
      <c r="AB507" s="62"/>
      <c r="AC507" s="62"/>
      <c r="AD507" s="62" t="b">
        <f t="shared" si="121"/>
        <v>1</v>
      </c>
      <c r="AE507" s="63">
        <f t="shared" si="122"/>
        <v>-4263559.4618895371</v>
      </c>
      <c r="AF507" s="63">
        <f t="shared" si="116"/>
        <v>18854.530662114823</v>
      </c>
      <c r="AG507" s="63">
        <f t="shared" si="123"/>
        <v>32675.569251073408</v>
      </c>
      <c r="AH507" s="62">
        <f t="shared" si="124"/>
        <v>-13821.038588958583</v>
      </c>
      <c r="AI507" s="63">
        <f t="shared" si="125"/>
        <v>-4296235.0311406106</v>
      </c>
    </row>
    <row r="508" spans="22:35" hidden="1" x14ac:dyDescent="0.3">
      <c r="V508" s="62">
        <v>505</v>
      </c>
      <c r="W508" s="63">
        <f t="shared" si="117"/>
        <v>-2376947.2823944725</v>
      </c>
      <c r="X508" s="63">
        <f t="shared" si="115"/>
        <v>14574</v>
      </c>
      <c r="Y508" s="63">
        <f t="shared" si="118"/>
        <v>18317.691969771295</v>
      </c>
      <c r="Z508" s="63">
        <f t="shared" si="119"/>
        <v>-3743.6919697712942</v>
      </c>
      <c r="AA508" s="63">
        <f t="shared" si="120"/>
        <v>-2395264.9743642439</v>
      </c>
      <c r="AB508" s="62"/>
      <c r="AC508" s="62"/>
      <c r="AD508" s="62" t="b">
        <f t="shared" si="121"/>
        <v>1</v>
      </c>
      <c r="AE508" s="63">
        <f t="shared" si="122"/>
        <v>-4296235.0311406106</v>
      </c>
      <c r="AF508" s="63">
        <f t="shared" si="116"/>
        <v>18854.530662114823</v>
      </c>
      <c r="AG508" s="63">
        <f t="shared" si="123"/>
        <v>32781.492554728975</v>
      </c>
      <c r="AH508" s="62">
        <f t="shared" si="124"/>
        <v>-13926.961892614148</v>
      </c>
      <c r="AI508" s="63">
        <f t="shared" si="125"/>
        <v>-4329016.5236953394</v>
      </c>
    </row>
    <row r="509" spans="22:35" hidden="1" x14ac:dyDescent="0.3">
      <c r="V509" s="62">
        <v>506</v>
      </c>
      <c r="W509" s="63">
        <f t="shared" si="117"/>
        <v>-2395264.9743642439</v>
      </c>
      <c r="X509" s="63">
        <f t="shared" si="115"/>
        <v>14574</v>
      </c>
      <c r="Y509" s="63">
        <f t="shared" si="118"/>
        <v>18346.542334623686</v>
      </c>
      <c r="Z509" s="63">
        <f t="shared" si="119"/>
        <v>-3772.5423346236839</v>
      </c>
      <c r="AA509" s="63">
        <f t="shared" si="120"/>
        <v>-2413611.5166988675</v>
      </c>
      <c r="AB509" s="62"/>
      <c r="AC509" s="62"/>
      <c r="AD509" s="62" t="b">
        <f t="shared" si="121"/>
        <v>1</v>
      </c>
      <c r="AE509" s="63">
        <f t="shared" si="122"/>
        <v>-4329016.5236953394</v>
      </c>
      <c r="AF509" s="63">
        <f t="shared" si="116"/>
        <v>18854.530662114823</v>
      </c>
      <c r="AG509" s="63">
        <f t="shared" si="123"/>
        <v>32887.759226427217</v>
      </c>
      <c r="AH509" s="62">
        <f t="shared" si="124"/>
        <v>-14033.228564312392</v>
      </c>
      <c r="AI509" s="63">
        <f t="shared" si="125"/>
        <v>-4361904.2829217669</v>
      </c>
    </row>
    <row r="510" spans="22:35" hidden="1" x14ac:dyDescent="0.3">
      <c r="V510" s="62">
        <v>507</v>
      </c>
      <c r="W510" s="63">
        <f t="shared" si="117"/>
        <v>-2413611.5166988675</v>
      </c>
      <c r="X510" s="63">
        <f t="shared" si="115"/>
        <v>14574</v>
      </c>
      <c r="Y510" s="63">
        <f t="shared" si="118"/>
        <v>18375.438138800717</v>
      </c>
      <c r="Z510" s="63">
        <f t="shared" si="119"/>
        <v>-3801.4381388007164</v>
      </c>
      <c r="AA510" s="63">
        <f t="shared" si="120"/>
        <v>-2431986.9548376682</v>
      </c>
      <c r="AB510" s="62"/>
      <c r="AC510" s="62"/>
      <c r="AD510" s="62" t="b">
        <f t="shared" si="121"/>
        <v>1</v>
      </c>
      <c r="AE510" s="63">
        <f t="shared" si="122"/>
        <v>-4361904.2829217669</v>
      </c>
      <c r="AF510" s="63">
        <f t="shared" si="116"/>
        <v>18854.530662114823</v>
      </c>
      <c r="AG510" s="63">
        <f t="shared" si="123"/>
        <v>32994.370379252883</v>
      </c>
      <c r="AH510" s="62">
        <f t="shared" si="124"/>
        <v>-14139.839717138062</v>
      </c>
      <c r="AI510" s="63">
        <f t="shared" si="125"/>
        <v>-4394898.6533010202</v>
      </c>
    </row>
    <row r="511" spans="22:35" hidden="1" x14ac:dyDescent="0.3">
      <c r="V511" s="62">
        <v>508</v>
      </c>
      <c r="W511" s="63">
        <f t="shared" si="117"/>
        <v>-2431986.9548376682</v>
      </c>
      <c r="X511" s="63">
        <f t="shared" si="115"/>
        <v>14574</v>
      </c>
      <c r="Y511" s="63">
        <f t="shared" si="118"/>
        <v>18404.379453869326</v>
      </c>
      <c r="Z511" s="63">
        <f t="shared" si="119"/>
        <v>-3830.3794538693273</v>
      </c>
      <c r="AA511" s="63">
        <f t="shared" si="120"/>
        <v>-2450391.3342915378</v>
      </c>
      <c r="AB511" s="62"/>
      <c r="AC511" s="62"/>
      <c r="AD511" s="62" t="b">
        <f t="shared" si="121"/>
        <v>1</v>
      </c>
      <c r="AE511" s="63">
        <f t="shared" si="122"/>
        <v>-4394898.6533010202</v>
      </c>
      <c r="AF511" s="63">
        <f t="shared" si="116"/>
        <v>18854.530662114823</v>
      </c>
      <c r="AG511" s="63">
        <f t="shared" si="123"/>
        <v>33101.327129898964</v>
      </c>
      <c r="AH511" s="62">
        <f t="shared" si="124"/>
        <v>-14246.796467784143</v>
      </c>
      <c r="AI511" s="63">
        <f t="shared" si="125"/>
        <v>-4427999.9804309187</v>
      </c>
    </row>
    <row r="512" spans="22:35" hidden="1" x14ac:dyDescent="0.3">
      <c r="V512" s="62">
        <v>509</v>
      </c>
      <c r="W512" s="63">
        <f t="shared" si="117"/>
        <v>-2450391.3342915378</v>
      </c>
      <c r="X512" s="63">
        <f t="shared" si="115"/>
        <v>14574</v>
      </c>
      <c r="Y512" s="63">
        <f t="shared" si="118"/>
        <v>18433.366351509172</v>
      </c>
      <c r="Z512" s="63">
        <f t="shared" si="119"/>
        <v>-3859.3663515091721</v>
      </c>
      <c r="AA512" s="63">
        <f t="shared" si="120"/>
        <v>-2468824.7006430468</v>
      </c>
      <c r="AB512" s="62"/>
      <c r="AC512" s="62"/>
      <c r="AD512" s="62" t="b">
        <f t="shared" si="121"/>
        <v>1</v>
      </c>
      <c r="AE512" s="63">
        <f t="shared" si="122"/>
        <v>-4427999.9804309187</v>
      </c>
      <c r="AF512" s="63">
        <f t="shared" si="116"/>
        <v>18854.530662114823</v>
      </c>
      <c r="AG512" s="63">
        <f t="shared" si="123"/>
        <v>33208.630598678385</v>
      </c>
      <c r="AH512" s="62">
        <f t="shared" si="124"/>
        <v>-14354.099936563563</v>
      </c>
      <c r="AI512" s="63">
        <f t="shared" si="125"/>
        <v>-4461208.611029597</v>
      </c>
    </row>
    <row r="513" spans="22:35" hidden="1" x14ac:dyDescent="0.3">
      <c r="V513" s="62">
        <v>510</v>
      </c>
      <c r="W513" s="63">
        <f t="shared" si="117"/>
        <v>-2468824.7006430468</v>
      </c>
      <c r="X513" s="63">
        <f t="shared" si="115"/>
        <v>14574</v>
      </c>
      <c r="Y513" s="63">
        <f t="shared" si="118"/>
        <v>18462.3989035128</v>
      </c>
      <c r="Z513" s="63">
        <f t="shared" si="119"/>
        <v>-3888.3989035127984</v>
      </c>
      <c r="AA513" s="63">
        <f t="shared" si="120"/>
        <v>-2487287.0995465596</v>
      </c>
      <c r="AB513" s="62"/>
      <c r="AC513" s="62"/>
      <c r="AD513" s="62" t="b">
        <f t="shared" si="121"/>
        <v>1</v>
      </c>
      <c r="AE513" s="63">
        <f t="shared" si="122"/>
        <v>-4461208.611029597</v>
      </c>
      <c r="AF513" s="63">
        <f t="shared" si="116"/>
        <v>18854.530662114823</v>
      </c>
      <c r="AG513" s="63">
        <f t="shared" si="123"/>
        <v>33316.28190953577</v>
      </c>
      <c r="AH513" s="62">
        <f t="shared" si="124"/>
        <v>-14461.751247420945</v>
      </c>
      <c r="AI513" s="63">
        <f t="shared" si="125"/>
        <v>-4494524.8929391326</v>
      </c>
    </row>
    <row r="514" spans="22:35" hidden="1" x14ac:dyDescent="0.3">
      <c r="V514" s="62">
        <v>511</v>
      </c>
      <c r="W514" s="63">
        <f t="shared" si="117"/>
        <v>-2487287.0995465596</v>
      </c>
      <c r="X514" s="63">
        <f t="shared" si="115"/>
        <v>14574</v>
      </c>
      <c r="Y514" s="63">
        <f t="shared" si="118"/>
        <v>18491.477181785831</v>
      </c>
      <c r="Z514" s="63">
        <f t="shared" si="119"/>
        <v>-3917.4771817858314</v>
      </c>
      <c r="AA514" s="63">
        <f t="shared" si="120"/>
        <v>-2505778.5767283454</v>
      </c>
      <c r="AB514" s="62"/>
      <c r="AC514" s="62"/>
      <c r="AD514" s="62" t="b">
        <f t="shared" si="121"/>
        <v>1</v>
      </c>
      <c r="AE514" s="63">
        <f t="shared" si="122"/>
        <v>-4494524.8929391326</v>
      </c>
      <c r="AF514" s="63">
        <f t="shared" si="116"/>
        <v>18854.530662114823</v>
      </c>
      <c r="AG514" s="63">
        <f t="shared" si="123"/>
        <v>33424.282190059181</v>
      </c>
      <c r="AH514" s="62">
        <f t="shared" si="124"/>
        <v>-14569.751527944356</v>
      </c>
      <c r="AI514" s="63">
        <f t="shared" si="125"/>
        <v>-4527949.1751291919</v>
      </c>
    </row>
    <row r="515" spans="22:35" hidden="1" x14ac:dyDescent="0.3">
      <c r="V515" s="62">
        <v>512</v>
      </c>
      <c r="W515" s="63">
        <f t="shared" si="117"/>
        <v>-2505778.5767283454</v>
      </c>
      <c r="X515" s="63">
        <f t="shared" ref="X515:X546" si="126">$C$7</f>
        <v>14574</v>
      </c>
      <c r="Y515" s="63">
        <f t="shared" si="118"/>
        <v>18520.601258347146</v>
      </c>
      <c r="Z515" s="63">
        <f t="shared" si="119"/>
        <v>-3946.6012583471438</v>
      </c>
      <c r="AA515" s="63">
        <f t="shared" si="120"/>
        <v>-2524299.1779866926</v>
      </c>
      <c r="AB515" s="62"/>
      <c r="AC515" s="62"/>
      <c r="AD515" s="62" t="b">
        <f t="shared" si="121"/>
        <v>1</v>
      </c>
      <c r="AE515" s="63">
        <f t="shared" si="122"/>
        <v>-4527949.1751291919</v>
      </c>
      <c r="AF515" s="63">
        <f t="shared" si="116"/>
        <v>18854.530662114823</v>
      </c>
      <c r="AG515" s="63">
        <f t="shared" si="123"/>
        <v>33532.632571491951</v>
      </c>
      <c r="AH515" s="62">
        <f t="shared" si="124"/>
        <v>-14678.101909377132</v>
      </c>
      <c r="AI515" s="63">
        <f t="shared" si="125"/>
        <v>-4561481.8077006843</v>
      </c>
    </row>
    <row r="516" spans="22:35" hidden="1" x14ac:dyDescent="0.3">
      <c r="V516" s="62">
        <v>513</v>
      </c>
      <c r="W516" s="63">
        <f t="shared" si="117"/>
        <v>-2524299.1779866926</v>
      </c>
      <c r="X516" s="63">
        <f t="shared" si="126"/>
        <v>14574</v>
      </c>
      <c r="Y516" s="63">
        <f t="shared" si="118"/>
        <v>18549.771205329042</v>
      </c>
      <c r="Z516" s="63">
        <f t="shared" si="119"/>
        <v>-3975.7712053290411</v>
      </c>
      <c r="AA516" s="63">
        <f t="shared" si="120"/>
        <v>-2542848.9491920215</v>
      </c>
      <c r="AB516" s="62"/>
      <c r="AC516" s="62"/>
      <c r="AD516" s="62" t="b">
        <f t="shared" si="121"/>
        <v>1</v>
      </c>
      <c r="AE516" s="63">
        <f t="shared" si="122"/>
        <v>-4561481.8077006843</v>
      </c>
      <c r="AF516" s="63">
        <f t="shared" si="116"/>
        <v>18854.530662114823</v>
      </c>
      <c r="AG516" s="63">
        <f t="shared" si="123"/>
        <v>33641.334188744542</v>
      </c>
      <c r="AH516" s="62">
        <f t="shared" si="124"/>
        <v>-14786.803526629721</v>
      </c>
      <c r="AI516" s="63">
        <f t="shared" si="125"/>
        <v>-4595123.1418894287</v>
      </c>
    </row>
    <row r="517" spans="22:35" hidden="1" x14ac:dyDescent="0.3">
      <c r="V517" s="62">
        <v>514</v>
      </c>
      <c r="W517" s="63">
        <f t="shared" si="117"/>
        <v>-2542848.9491920215</v>
      </c>
      <c r="X517" s="63">
        <f t="shared" si="126"/>
        <v>14574</v>
      </c>
      <c r="Y517" s="63">
        <f t="shared" si="118"/>
        <v>18578.987094977434</v>
      </c>
      <c r="Z517" s="63">
        <f t="shared" si="119"/>
        <v>-4004.987094977434</v>
      </c>
      <c r="AA517" s="63">
        <f t="shared" si="120"/>
        <v>-2561427.9362869989</v>
      </c>
      <c r="AB517" s="62"/>
      <c r="AC517" s="62"/>
      <c r="AD517" s="62" t="b">
        <f t="shared" si="121"/>
        <v>1</v>
      </c>
      <c r="AE517" s="63">
        <f t="shared" si="122"/>
        <v>-4595123.1418894287</v>
      </c>
      <c r="AF517" s="63">
        <f t="shared" si="116"/>
        <v>18854.530662114823</v>
      </c>
      <c r="AG517" s="63">
        <f t="shared" si="123"/>
        <v>33750.388180406386</v>
      </c>
      <c r="AH517" s="62">
        <f t="shared" si="124"/>
        <v>-14895.857518291567</v>
      </c>
      <c r="AI517" s="63">
        <f t="shared" si="125"/>
        <v>-4628873.5300698355</v>
      </c>
    </row>
    <row r="518" spans="22:35" hidden="1" x14ac:dyDescent="0.3">
      <c r="V518" s="62">
        <v>515</v>
      </c>
      <c r="W518" s="63">
        <f t="shared" si="117"/>
        <v>-2561427.9362869989</v>
      </c>
      <c r="X518" s="63">
        <f t="shared" si="126"/>
        <v>14574</v>
      </c>
      <c r="Y518" s="63">
        <f t="shared" si="118"/>
        <v>18608.248999652023</v>
      </c>
      <c r="Z518" s="63">
        <f t="shared" si="119"/>
        <v>-4034.2489996520235</v>
      </c>
      <c r="AA518" s="63">
        <f t="shared" si="120"/>
        <v>-2580036.1852866509</v>
      </c>
      <c r="AB518" s="62"/>
      <c r="AC518" s="62"/>
      <c r="AD518" s="62" t="b">
        <f t="shared" si="121"/>
        <v>1</v>
      </c>
      <c r="AE518" s="63">
        <f t="shared" si="122"/>
        <v>-4628873.5300698355</v>
      </c>
      <c r="AF518" s="63">
        <f t="shared" si="116"/>
        <v>18854.530662114823</v>
      </c>
      <c r="AG518" s="63">
        <f t="shared" si="123"/>
        <v>33859.795688757877</v>
      </c>
      <c r="AH518" s="62">
        <f t="shared" si="124"/>
        <v>-15005.265026643052</v>
      </c>
      <c r="AI518" s="63">
        <f t="shared" si="125"/>
        <v>-4662733.3257585932</v>
      </c>
    </row>
    <row r="519" spans="22:35" hidden="1" x14ac:dyDescent="0.3">
      <c r="V519" s="62">
        <v>516</v>
      </c>
      <c r="W519" s="63">
        <f t="shared" si="117"/>
        <v>-2580036.1852866509</v>
      </c>
      <c r="X519" s="63">
        <f t="shared" si="126"/>
        <v>14574</v>
      </c>
      <c r="Y519" s="63">
        <f t="shared" si="118"/>
        <v>18637.556991826474</v>
      </c>
      <c r="Z519" s="63">
        <f t="shared" si="119"/>
        <v>-4063.5569918264755</v>
      </c>
      <c r="AA519" s="63">
        <f t="shared" si="120"/>
        <v>-2598673.7422784772</v>
      </c>
      <c r="AB519" s="62"/>
      <c r="AC519" s="62"/>
      <c r="AD519" s="62" t="b">
        <f t="shared" si="121"/>
        <v>1</v>
      </c>
      <c r="AE519" s="63">
        <f t="shared" si="122"/>
        <v>-4662733.3257585932</v>
      </c>
      <c r="AF519" s="63">
        <f t="shared" si="116"/>
        <v>18854.530662114823</v>
      </c>
      <c r="AG519" s="63">
        <f t="shared" si="123"/>
        <v>33969.55785978226</v>
      </c>
      <c r="AH519" s="62">
        <f t="shared" si="124"/>
        <v>-15115.027197667441</v>
      </c>
      <c r="AI519" s="63">
        <f t="shared" si="125"/>
        <v>-4696702.8836183753</v>
      </c>
    </row>
    <row r="520" spans="22:35" hidden="1" x14ac:dyDescent="0.3">
      <c r="V520" s="62">
        <v>517</v>
      </c>
      <c r="W520" s="63">
        <f t="shared" si="117"/>
        <v>-2598673.7422784772</v>
      </c>
      <c r="X520" s="63">
        <f t="shared" si="126"/>
        <v>14574</v>
      </c>
      <c r="Y520" s="63">
        <f t="shared" si="118"/>
        <v>18666.911144088601</v>
      </c>
      <c r="Z520" s="63">
        <f t="shared" si="119"/>
        <v>-4092.9111440886013</v>
      </c>
      <c r="AA520" s="63">
        <f t="shared" si="120"/>
        <v>-2617340.6534225657</v>
      </c>
      <c r="AB520" s="62"/>
      <c r="AC520" s="62"/>
      <c r="AD520" s="62" t="b">
        <f t="shared" si="121"/>
        <v>1</v>
      </c>
      <c r="AE520" s="63">
        <f t="shared" si="122"/>
        <v>-4696702.8836183753</v>
      </c>
      <c r="AF520" s="63">
        <f t="shared" si="116"/>
        <v>18854.530662114823</v>
      </c>
      <c r="AG520" s="63">
        <f t="shared" si="123"/>
        <v>34079.675843177727</v>
      </c>
      <c r="AH520" s="62">
        <f t="shared" si="124"/>
        <v>-15225.145181062901</v>
      </c>
      <c r="AI520" s="63">
        <f t="shared" si="125"/>
        <v>-4730782.5594615526</v>
      </c>
    </row>
    <row r="521" spans="22:35" hidden="1" x14ac:dyDescent="0.3">
      <c r="V521" s="62">
        <v>518</v>
      </c>
      <c r="W521" s="63">
        <f t="shared" si="117"/>
        <v>-2617340.6534225657</v>
      </c>
      <c r="X521" s="63">
        <f t="shared" si="126"/>
        <v>14574</v>
      </c>
      <c r="Y521" s="63">
        <f t="shared" si="118"/>
        <v>18696.311529140541</v>
      </c>
      <c r="Z521" s="63">
        <f t="shared" si="119"/>
        <v>-4122.3115291405411</v>
      </c>
      <c r="AA521" s="63">
        <f t="shared" si="120"/>
        <v>-2636036.9649517061</v>
      </c>
      <c r="AB521" s="62"/>
      <c r="AC521" s="62"/>
      <c r="AD521" s="62" t="b">
        <f t="shared" si="121"/>
        <v>1</v>
      </c>
      <c r="AE521" s="63">
        <f t="shared" si="122"/>
        <v>-4730782.5594615526</v>
      </c>
      <c r="AF521" s="63">
        <f t="shared" si="116"/>
        <v>18854.530662114823</v>
      </c>
      <c r="AG521" s="63">
        <f t="shared" si="123"/>
        <v>34190.150792369357</v>
      </c>
      <c r="AH521" s="62">
        <f t="shared" si="124"/>
        <v>-15335.620130254536</v>
      </c>
      <c r="AI521" s="63">
        <f t="shared" si="125"/>
        <v>-4764972.7102539223</v>
      </c>
    </row>
    <row r="522" spans="22:35" hidden="1" x14ac:dyDescent="0.3">
      <c r="V522" s="62">
        <v>519</v>
      </c>
      <c r="W522" s="63">
        <f t="shared" si="117"/>
        <v>-2636036.9649517061</v>
      </c>
      <c r="X522" s="63">
        <f t="shared" si="126"/>
        <v>14574</v>
      </c>
      <c r="Y522" s="63">
        <f t="shared" si="118"/>
        <v>18725.758219798936</v>
      </c>
      <c r="Z522" s="63">
        <f t="shared" si="119"/>
        <v>-4151.7582197989368</v>
      </c>
      <c r="AA522" s="63">
        <f t="shared" si="120"/>
        <v>-2654762.7231715051</v>
      </c>
      <c r="AB522" s="62"/>
      <c r="AC522" s="62"/>
      <c r="AD522" s="62" t="b">
        <f t="shared" si="121"/>
        <v>1</v>
      </c>
      <c r="AE522" s="63">
        <f t="shared" si="122"/>
        <v>-4764972.7102539223</v>
      </c>
      <c r="AF522" s="63">
        <f t="shared" si="116"/>
        <v>18854.530662114823</v>
      </c>
      <c r="AG522" s="63">
        <f t="shared" si="123"/>
        <v>34300.983864521288</v>
      </c>
      <c r="AH522" s="62">
        <f t="shared" si="124"/>
        <v>-15446.453202406467</v>
      </c>
      <c r="AI522" s="63">
        <f t="shared" si="125"/>
        <v>-4799273.6941184439</v>
      </c>
    </row>
    <row r="523" spans="22:35" hidden="1" x14ac:dyDescent="0.3">
      <c r="V523" s="62">
        <v>520</v>
      </c>
      <c r="W523" s="63">
        <f t="shared" si="117"/>
        <v>-2654762.7231715051</v>
      </c>
      <c r="X523" s="63">
        <f t="shared" si="126"/>
        <v>14574</v>
      </c>
      <c r="Y523" s="63">
        <f t="shared" si="118"/>
        <v>18755.251288995121</v>
      </c>
      <c r="Z523" s="63">
        <f t="shared" si="119"/>
        <v>-4181.2512889951204</v>
      </c>
      <c r="AA523" s="63">
        <f t="shared" si="120"/>
        <v>-2673517.9744605003</v>
      </c>
      <c r="AB523" s="62"/>
      <c r="AC523" s="62"/>
      <c r="AD523" s="62" t="b">
        <f t="shared" si="121"/>
        <v>1</v>
      </c>
      <c r="AE523" s="63">
        <f t="shared" si="122"/>
        <v>-4799273.6941184439</v>
      </c>
      <c r="AF523" s="63">
        <f t="shared" si="116"/>
        <v>18854.530662114823</v>
      </c>
      <c r="AG523" s="63">
        <f t="shared" si="123"/>
        <v>34412.176220548776</v>
      </c>
      <c r="AH523" s="62">
        <f t="shared" si="124"/>
        <v>-15557.645558433956</v>
      </c>
      <c r="AI523" s="63">
        <f t="shared" si="125"/>
        <v>-4833685.8703389922</v>
      </c>
    </row>
    <row r="524" spans="22:35" hidden="1" x14ac:dyDescent="0.3">
      <c r="V524" s="62">
        <v>521</v>
      </c>
      <c r="W524" s="63">
        <f t="shared" si="117"/>
        <v>-2673517.9744605003</v>
      </c>
      <c r="X524" s="63">
        <f t="shared" si="126"/>
        <v>14574</v>
      </c>
      <c r="Y524" s="63">
        <f t="shared" si="118"/>
        <v>18784.790809775288</v>
      </c>
      <c r="Z524" s="63">
        <f t="shared" si="119"/>
        <v>-4210.7908097752879</v>
      </c>
      <c r="AA524" s="63">
        <f t="shared" si="120"/>
        <v>-2692302.7652702755</v>
      </c>
      <c r="AB524" s="62"/>
      <c r="AC524" s="62"/>
      <c r="AD524" s="62" t="b">
        <f t="shared" si="121"/>
        <v>1</v>
      </c>
      <c r="AE524" s="63">
        <f t="shared" si="122"/>
        <v>-4833685.8703389922</v>
      </c>
      <c r="AF524" s="63">
        <f t="shared" si="116"/>
        <v>18854.530662114823</v>
      </c>
      <c r="AG524" s="63">
        <f t="shared" si="123"/>
        <v>34523.729025130393</v>
      </c>
      <c r="AH524" s="62">
        <f t="shared" si="124"/>
        <v>-15669.198363015568</v>
      </c>
      <c r="AI524" s="63">
        <f t="shared" si="125"/>
        <v>-4868209.5993641224</v>
      </c>
    </row>
    <row r="525" spans="22:35" hidden="1" x14ac:dyDescent="0.3">
      <c r="V525" s="62">
        <v>522</v>
      </c>
      <c r="W525" s="63">
        <f t="shared" si="117"/>
        <v>-2692302.7652702755</v>
      </c>
      <c r="X525" s="63">
        <f t="shared" si="126"/>
        <v>14574</v>
      </c>
      <c r="Y525" s="63">
        <f t="shared" si="118"/>
        <v>18814.376855300685</v>
      </c>
      <c r="Z525" s="63">
        <f t="shared" si="119"/>
        <v>-4240.3768553006839</v>
      </c>
      <c r="AA525" s="63">
        <f t="shared" si="120"/>
        <v>-2711117.1421255763</v>
      </c>
      <c r="AB525" s="62"/>
      <c r="AC525" s="62"/>
      <c r="AD525" s="62" t="b">
        <f t="shared" si="121"/>
        <v>1</v>
      </c>
      <c r="AE525" s="63">
        <f t="shared" si="122"/>
        <v>-4868209.5993641224</v>
      </c>
      <c r="AF525" s="63">
        <f t="shared" si="116"/>
        <v>18854.530662114823</v>
      </c>
      <c r="AG525" s="63">
        <f t="shared" si="123"/>
        <v>34635.643446720191</v>
      </c>
      <c r="AH525" s="62">
        <f t="shared" si="124"/>
        <v>-15781.112784605364</v>
      </c>
      <c r="AI525" s="63">
        <f t="shared" si="125"/>
        <v>-4902845.2428108426</v>
      </c>
    </row>
    <row r="526" spans="22:35" hidden="1" x14ac:dyDescent="0.3">
      <c r="V526" s="62">
        <v>523</v>
      </c>
      <c r="W526" s="63">
        <f t="shared" si="117"/>
        <v>-2711117.1421255763</v>
      </c>
      <c r="X526" s="63">
        <f t="shared" si="126"/>
        <v>14574</v>
      </c>
      <c r="Y526" s="63">
        <f t="shared" si="118"/>
        <v>18844.009498847783</v>
      </c>
      <c r="Z526" s="63">
        <f t="shared" si="119"/>
        <v>-4270.0094988477822</v>
      </c>
      <c r="AA526" s="63">
        <f t="shared" si="120"/>
        <v>-2729961.1516244239</v>
      </c>
      <c r="AB526" s="62"/>
      <c r="AC526" s="62"/>
      <c r="AD526" s="62" t="b">
        <f t="shared" si="121"/>
        <v>1</v>
      </c>
      <c r="AE526" s="63">
        <f t="shared" si="122"/>
        <v>-4902845.2428108426</v>
      </c>
      <c r="AF526" s="63">
        <f t="shared" si="116"/>
        <v>18854.530662114823</v>
      </c>
      <c r="AG526" s="63">
        <f t="shared" si="123"/>
        <v>34747.920657559975</v>
      </c>
      <c r="AH526" s="62">
        <f t="shared" si="124"/>
        <v>-15893.38999544515</v>
      </c>
      <c r="AI526" s="63">
        <f t="shared" si="125"/>
        <v>-4937593.1634684028</v>
      </c>
    </row>
    <row r="527" spans="22:35" hidden="1" x14ac:dyDescent="0.3">
      <c r="V527" s="62">
        <v>524</v>
      </c>
      <c r="W527" s="63">
        <f t="shared" si="117"/>
        <v>-2729961.1516244239</v>
      </c>
      <c r="X527" s="63">
        <f t="shared" si="126"/>
        <v>14574</v>
      </c>
      <c r="Y527" s="63">
        <f t="shared" si="118"/>
        <v>18873.688813808469</v>
      </c>
      <c r="Z527" s="63">
        <f t="shared" si="119"/>
        <v>-4299.6888138084678</v>
      </c>
      <c r="AA527" s="63">
        <f t="shared" si="120"/>
        <v>-2748834.8404382323</v>
      </c>
      <c r="AB527" s="62"/>
      <c r="AC527" s="62"/>
      <c r="AD527" s="62" t="b">
        <f t="shared" si="121"/>
        <v>1</v>
      </c>
      <c r="AE527" s="63">
        <f t="shared" si="122"/>
        <v>-4937593.1634684028</v>
      </c>
      <c r="AF527" s="63">
        <f t="shared" si="116"/>
        <v>18854.530662114823</v>
      </c>
      <c r="AG527" s="63">
        <f t="shared" si="123"/>
        <v>34860.561833691565</v>
      </c>
      <c r="AH527" s="62">
        <f t="shared" si="124"/>
        <v>-16006.03117157674</v>
      </c>
      <c r="AI527" s="63">
        <f t="shared" si="125"/>
        <v>-4972453.7253020946</v>
      </c>
    </row>
    <row r="528" spans="22:35" hidden="1" x14ac:dyDescent="0.3">
      <c r="V528" s="62">
        <v>525</v>
      </c>
      <c r="W528" s="63">
        <f t="shared" si="117"/>
        <v>-2748834.8404382323</v>
      </c>
      <c r="X528" s="63">
        <f t="shared" si="126"/>
        <v>14574</v>
      </c>
      <c r="Y528" s="63">
        <f t="shared" si="118"/>
        <v>18903.414873690217</v>
      </c>
      <c r="Z528" s="63">
        <f t="shared" si="119"/>
        <v>-4329.4148736902162</v>
      </c>
      <c r="AA528" s="63">
        <f t="shared" si="120"/>
        <v>-2767738.2553119226</v>
      </c>
      <c r="AB528" s="62"/>
      <c r="AC528" s="62"/>
      <c r="AD528" s="62" t="b">
        <f t="shared" si="121"/>
        <v>1</v>
      </c>
      <c r="AE528" s="63">
        <f t="shared" si="122"/>
        <v>-4972453.7253020946</v>
      </c>
      <c r="AF528" s="63">
        <f t="shared" si="116"/>
        <v>18854.530662114823</v>
      </c>
      <c r="AG528" s="63">
        <f t="shared" si="123"/>
        <v>34973.568154969114</v>
      </c>
      <c r="AH528" s="62">
        <f t="shared" si="124"/>
        <v>-16119.037492854293</v>
      </c>
      <c r="AI528" s="63">
        <f t="shared" si="125"/>
        <v>-5007427.2934570638</v>
      </c>
    </row>
    <row r="529" spans="22:35" hidden="1" x14ac:dyDescent="0.3">
      <c r="V529" s="62">
        <v>526</v>
      </c>
      <c r="W529" s="63">
        <f t="shared" si="117"/>
        <v>-2767738.2553119226</v>
      </c>
      <c r="X529" s="63">
        <f t="shared" si="126"/>
        <v>14574</v>
      </c>
      <c r="Y529" s="63">
        <f t="shared" si="118"/>
        <v>18933.187752116279</v>
      </c>
      <c r="Z529" s="63">
        <f t="shared" si="119"/>
        <v>-4359.1877521162778</v>
      </c>
      <c r="AA529" s="63">
        <f t="shared" si="120"/>
        <v>-2786671.4430640391</v>
      </c>
      <c r="AB529" s="62"/>
      <c r="AC529" s="62"/>
      <c r="AD529" s="62" t="b">
        <f t="shared" si="121"/>
        <v>1</v>
      </c>
      <c r="AE529" s="63">
        <f t="shared" si="122"/>
        <v>-5007427.2934570638</v>
      </c>
      <c r="AF529" s="63">
        <f t="shared" si="116"/>
        <v>18854.530662114823</v>
      </c>
      <c r="AG529" s="63">
        <f t="shared" si="123"/>
        <v>35086.94080507147</v>
      </c>
      <c r="AH529" s="62">
        <f t="shared" si="124"/>
        <v>-16232.410142956651</v>
      </c>
      <c r="AI529" s="63">
        <f t="shared" si="125"/>
        <v>-5042514.2342621349</v>
      </c>
    </row>
    <row r="530" spans="22:35" hidden="1" x14ac:dyDescent="0.3">
      <c r="V530" s="62">
        <v>527</v>
      </c>
      <c r="W530" s="63">
        <f t="shared" si="117"/>
        <v>-2786671.4430640391</v>
      </c>
      <c r="X530" s="63">
        <f t="shared" si="126"/>
        <v>14574</v>
      </c>
      <c r="Y530" s="63">
        <f t="shared" si="118"/>
        <v>18963.007522825861</v>
      </c>
      <c r="Z530" s="63">
        <f t="shared" si="119"/>
        <v>-4389.007522825862</v>
      </c>
      <c r="AA530" s="63">
        <f t="shared" si="120"/>
        <v>-2805634.4505868652</v>
      </c>
      <c r="AB530" s="62"/>
      <c r="AC530" s="62"/>
      <c r="AD530" s="62" t="b">
        <f t="shared" si="121"/>
        <v>1</v>
      </c>
      <c r="AE530" s="63">
        <f t="shared" si="122"/>
        <v>-5042514.2342621349</v>
      </c>
      <c r="AF530" s="63">
        <f t="shared" si="116"/>
        <v>18854.530662114823</v>
      </c>
      <c r="AG530" s="63">
        <f t="shared" si="123"/>
        <v>35200.680971514579</v>
      </c>
      <c r="AH530" s="62">
        <f t="shared" si="124"/>
        <v>-16346.150309399754</v>
      </c>
      <c r="AI530" s="63">
        <f t="shared" si="125"/>
        <v>-5077714.9152336493</v>
      </c>
    </row>
    <row r="531" spans="22:35" hidden="1" x14ac:dyDescent="0.3">
      <c r="V531" s="62">
        <v>528</v>
      </c>
      <c r="W531" s="63">
        <f t="shared" si="117"/>
        <v>-2805634.4505868652</v>
      </c>
      <c r="X531" s="63">
        <f t="shared" si="126"/>
        <v>14574</v>
      </c>
      <c r="Y531" s="63">
        <f t="shared" si="118"/>
        <v>18992.874259674314</v>
      </c>
      <c r="Z531" s="63">
        <f t="shared" si="119"/>
        <v>-4418.8742596743132</v>
      </c>
      <c r="AA531" s="63">
        <f t="shared" si="120"/>
        <v>-2824627.3248465396</v>
      </c>
      <c r="AB531" s="62"/>
      <c r="AC531" s="62"/>
      <c r="AD531" s="62" t="b">
        <f t="shared" si="121"/>
        <v>1</v>
      </c>
      <c r="AE531" s="63">
        <f t="shared" si="122"/>
        <v>-5077714.9152336493</v>
      </c>
      <c r="AF531" s="63">
        <f t="shared" ref="AF531:AF546" si="127">IF(AD531,$C$7+$C$20,$C$7)</f>
        <v>18854.530662114823</v>
      </c>
      <c r="AG531" s="63">
        <f t="shared" si="123"/>
        <v>35314.789845663909</v>
      </c>
      <c r="AH531" s="62">
        <f t="shared" si="124"/>
        <v>-16460.259183549082</v>
      </c>
      <c r="AI531" s="63">
        <f t="shared" si="125"/>
        <v>-5113029.7050793134</v>
      </c>
    </row>
    <row r="532" spans="22:35" hidden="1" x14ac:dyDescent="0.3">
      <c r="V532" s="62">
        <v>529</v>
      </c>
      <c r="W532" s="63">
        <f t="shared" si="117"/>
        <v>-2824627.3248465396</v>
      </c>
      <c r="X532" s="63">
        <f t="shared" si="126"/>
        <v>14574</v>
      </c>
      <c r="Y532" s="63">
        <f t="shared" si="118"/>
        <v>19022.788036633301</v>
      </c>
      <c r="Z532" s="63">
        <f t="shared" si="119"/>
        <v>-4448.7880366333002</v>
      </c>
      <c r="AA532" s="63">
        <f t="shared" si="120"/>
        <v>-2843650.1128831729</v>
      </c>
      <c r="AB532" s="62"/>
      <c r="AC532" s="62"/>
      <c r="AD532" s="62" t="b">
        <f t="shared" si="121"/>
        <v>1</v>
      </c>
      <c r="AE532" s="63">
        <f t="shared" si="122"/>
        <v>-5113029.7050793134</v>
      </c>
      <c r="AF532" s="63">
        <f t="shared" si="127"/>
        <v>18854.530662114823</v>
      </c>
      <c r="AG532" s="63">
        <f t="shared" si="123"/>
        <v>35429.268622746931</v>
      </c>
      <c r="AH532" s="62">
        <f t="shared" si="124"/>
        <v>-16574.737960632108</v>
      </c>
      <c r="AI532" s="63">
        <f t="shared" si="125"/>
        <v>-5148458.9737020601</v>
      </c>
    </row>
    <row r="533" spans="22:35" hidden="1" x14ac:dyDescent="0.3">
      <c r="V533" s="62">
        <v>530</v>
      </c>
      <c r="W533" s="63">
        <f t="shared" si="117"/>
        <v>-2843650.1128831729</v>
      </c>
      <c r="X533" s="63">
        <f t="shared" si="126"/>
        <v>14574</v>
      </c>
      <c r="Y533" s="63">
        <f t="shared" si="118"/>
        <v>19052.748927790999</v>
      </c>
      <c r="Z533" s="63">
        <f t="shared" si="119"/>
        <v>-4478.7489277909972</v>
      </c>
      <c r="AA533" s="63">
        <f t="shared" si="120"/>
        <v>-2862702.8618109641</v>
      </c>
      <c r="AB533" s="62"/>
      <c r="AC533" s="62"/>
      <c r="AD533" s="62" t="b">
        <f t="shared" si="121"/>
        <v>1</v>
      </c>
      <c r="AE533" s="63">
        <f t="shared" si="122"/>
        <v>-5148458.9737020601</v>
      </c>
      <c r="AF533" s="63">
        <f t="shared" si="127"/>
        <v>18854.530662114823</v>
      </c>
      <c r="AG533" s="63">
        <f t="shared" si="123"/>
        <v>35544.118501865669</v>
      </c>
      <c r="AH533" s="62">
        <f t="shared" si="124"/>
        <v>-16689.587839750846</v>
      </c>
      <c r="AI533" s="63">
        <f t="shared" si="125"/>
        <v>-5184003.0922039254</v>
      </c>
    </row>
    <row r="534" spans="22:35" hidden="1" x14ac:dyDescent="0.3">
      <c r="V534" s="62">
        <v>531</v>
      </c>
      <c r="W534" s="63">
        <f t="shared" si="117"/>
        <v>-2862702.8618109641</v>
      </c>
      <c r="X534" s="63">
        <f t="shared" si="126"/>
        <v>14574</v>
      </c>
      <c r="Y534" s="63">
        <f t="shared" si="118"/>
        <v>19082.757007352269</v>
      </c>
      <c r="Z534" s="63">
        <f t="shared" si="119"/>
        <v>-4508.7570073522684</v>
      </c>
      <c r="AA534" s="63">
        <f t="shared" si="120"/>
        <v>-2881785.6188183161</v>
      </c>
      <c r="AB534" s="62"/>
      <c r="AC534" s="62"/>
      <c r="AD534" s="62" t="b">
        <f t="shared" si="121"/>
        <v>1</v>
      </c>
      <c r="AE534" s="63">
        <f t="shared" si="122"/>
        <v>-5184003.0922039254</v>
      </c>
      <c r="AF534" s="63">
        <f t="shared" si="127"/>
        <v>18854.530662114823</v>
      </c>
      <c r="AG534" s="63">
        <f t="shared" si="123"/>
        <v>35659.340686009215</v>
      </c>
      <c r="AH534" s="62">
        <f t="shared" si="124"/>
        <v>-16804.810023894392</v>
      </c>
      <c r="AI534" s="63">
        <f t="shared" si="125"/>
        <v>-5219662.4328899346</v>
      </c>
    </row>
    <row r="535" spans="22:35" hidden="1" x14ac:dyDescent="0.3">
      <c r="V535" s="62">
        <v>532</v>
      </c>
      <c r="W535" s="63">
        <f t="shared" si="117"/>
        <v>-2881785.6188183161</v>
      </c>
      <c r="X535" s="63">
        <f t="shared" si="126"/>
        <v>14574</v>
      </c>
      <c r="Y535" s="63">
        <f t="shared" si="118"/>
        <v>19112.812349638847</v>
      </c>
      <c r="Z535" s="63">
        <f t="shared" si="119"/>
        <v>-4538.812349638848</v>
      </c>
      <c r="AA535" s="63">
        <f t="shared" si="120"/>
        <v>-2900898.431167955</v>
      </c>
      <c r="AB535" s="62"/>
      <c r="AC535" s="62"/>
      <c r="AD535" s="62" t="b">
        <f t="shared" si="121"/>
        <v>1</v>
      </c>
      <c r="AE535" s="63">
        <f t="shared" si="122"/>
        <v>-5219662.4328899346</v>
      </c>
      <c r="AF535" s="63">
        <f t="shared" si="127"/>
        <v>18854.530662114823</v>
      </c>
      <c r="AG535" s="63">
        <f t="shared" si="123"/>
        <v>35774.936382066364</v>
      </c>
      <c r="AH535" s="62">
        <f t="shared" si="124"/>
        <v>-16920.405719951541</v>
      </c>
      <c r="AI535" s="63">
        <f t="shared" si="125"/>
        <v>-5255437.3692720011</v>
      </c>
    </row>
    <row r="536" spans="22:35" hidden="1" x14ac:dyDescent="0.3">
      <c r="V536" s="62">
        <v>533</v>
      </c>
      <c r="W536" s="63">
        <f t="shared" si="117"/>
        <v>-2900898.431167955</v>
      </c>
      <c r="X536" s="63">
        <f t="shared" si="126"/>
        <v>14574</v>
      </c>
      <c r="Y536" s="63">
        <f t="shared" si="118"/>
        <v>19142.91502908953</v>
      </c>
      <c r="Z536" s="63">
        <f t="shared" si="119"/>
        <v>-4568.9150290895295</v>
      </c>
      <c r="AA536" s="63">
        <f t="shared" si="120"/>
        <v>-2920041.3461970445</v>
      </c>
      <c r="AB536" s="62"/>
      <c r="AC536" s="62"/>
      <c r="AD536" s="62" t="b">
        <f t="shared" si="121"/>
        <v>1</v>
      </c>
      <c r="AE536" s="63">
        <f t="shared" si="122"/>
        <v>-5255437.3692720011</v>
      </c>
      <c r="AF536" s="63">
        <f t="shared" si="127"/>
        <v>18854.530662114823</v>
      </c>
      <c r="AG536" s="63">
        <f t="shared" si="123"/>
        <v>35890.906800838231</v>
      </c>
      <c r="AH536" s="62">
        <f t="shared" si="124"/>
        <v>-17036.376138723404</v>
      </c>
      <c r="AI536" s="63">
        <f t="shared" si="125"/>
        <v>-5291328.2760728393</v>
      </c>
    </row>
    <row r="537" spans="22:35" hidden="1" x14ac:dyDescent="0.3">
      <c r="V537" s="62">
        <v>534</v>
      </c>
      <c r="W537" s="63">
        <f t="shared" si="117"/>
        <v>-2920041.3461970445</v>
      </c>
      <c r="X537" s="63">
        <f t="shared" si="126"/>
        <v>14574</v>
      </c>
      <c r="Y537" s="63">
        <f t="shared" si="118"/>
        <v>19173.065120260344</v>
      </c>
      <c r="Z537" s="63">
        <f t="shared" si="119"/>
        <v>-4599.0651202603449</v>
      </c>
      <c r="AA537" s="63">
        <f t="shared" si="120"/>
        <v>-2939214.4113173047</v>
      </c>
      <c r="AB537" s="62"/>
      <c r="AC537" s="62"/>
      <c r="AD537" s="62" t="b">
        <f t="shared" si="121"/>
        <v>1</v>
      </c>
      <c r="AE537" s="63">
        <f t="shared" si="122"/>
        <v>-5291328.2760728393</v>
      </c>
      <c r="AF537" s="63">
        <f t="shared" si="127"/>
        <v>18854.530662114823</v>
      </c>
      <c r="AG537" s="63">
        <f t="shared" si="123"/>
        <v>36007.253157050945</v>
      </c>
      <c r="AH537" s="62">
        <f t="shared" si="124"/>
        <v>-17152.722494936123</v>
      </c>
      <c r="AI537" s="63">
        <f t="shared" si="125"/>
        <v>-5327335.5292298906</v>
      </c>
    </row>
    <row r="538" spans="22:35" hidden="1" x14ac:dyDescent="0.3">
      <c r="V538" s="62">
        <v>535</v>
      </c>
      <c r="W538" s="63">
        <f t="shared" si="117"/>
        <v>-2939214.4113173047</v>
      </c>
      <c r="X538" s="63">
        <f t="shared" si="126"/>
        <v>14574</v>
      </c>
      <c r="Y538" s="63">
        <f t="shared" si="118"/>
        <v>19203.262697824754</v>
      </c>
      <c r="Z538" s="63">
        <f t="shared" si="119"/>
        <v>-4629.2626978247545</v>
      </c>
      <c r="AA538" s="63">
        <f t="shared" si="120"/>
        <v>-2958417.6740151295</v>
      </c>
      <c r="AB538" s="62"/>
      <c r="AC538" s="62"/>
      <c r="AD538" s="62" t="b">
        <f t="shared" si="121"/>
        <v>1</v>
      </c>
      <c r="AE538" s="63">
        <f t="shared" si="122"/>
        <v>-5327335.5292298906</v>
      </c>
      <c r="AF538" s="63">
        <f t="shared" si="127"/>
        <v>18854.530662114823</v>
      </c>
      <c r="AG538" s="63">
        <f t="shared" si="123"/>
        <v>36123.976669368385</v>
      </c>
      <c r="AH538" s="62">
        <f t="shared" si="124"/>
        <v>-17269.446007253562</v>
      </c>
      <c r="AI538" s="63">
        <f t="shared" si="125"/>
        <v>-5363459.5058992589</v>
      </c>
    </row>
    <row r="539" spans="22:35" hidden="1" x14ac:dyDescent="0.3">
      <c r="V539" s="62">
        <v>536</v>
      </c>
      <c r="W539" s="63">
        <f t="shared" si="117"/>
        <v>-2958417.6740151295</v>
      </c>
      <c r="X539" s="63">
        <f t="shared" si="126"/>
        <v>14574</v>
      </c>
      <c r="Y539" s="63">
        <f t="shared" si="118"/>
        <v>19233.50783657383</v>
      </c>
      <c r="Z539" s="63">
        <f t="shared" si="119"/>
        <v>-4659.5078365738291</v>
      </c>
      <c r="AA539" s="63">
        <f t="shared" si="120"/>
        <v>-2977651.1818517032</v>
      </c>
      <c r="AB539" s="62"/>
      <c r="AC539" s="62"/>
      <c r="AD539" s="62" t="b">
        <f t="shared" si="121"/>
        <v>1</v>
      </c>
      <c r="AE539" s="63">
        <f t="shared" si="122"/>
        <v>-5363459.5058992589</v>
      </c>
      <c r="AF539" s="63">
        <f t="shared" si="127"/>
        <v>18854.530662114823</v>
      </c>
      <c r="AG539" s="63">
        <f t="shared" si="123"/>
        <v>36241.078560404923</v>
      </c>
      <c r="AH539" s="62">
        <f t="shared" si="124"/>
        <v>-17386.5478982901</v>
      </c>
      <c r="AI539" s="63">
        <f t="shared" si="125"/>
        <v>-5399700.5844596634</v>
      </c>
    </row>
    <row r="540" spans="22:35" hidden="1" x14ac:dyDescent="0.3">
      <c r="V540" s="62">
        <v>537</v>
      </c>
      <c r="W540" s="63">
        <f t="shared" si="117"/>
        <v>-2977651.1818517032</v>
      </c>
      <c r="X540" s="63">
        <f t="shared" si="126"/>
        <v>14574</v>
      </c>
      <c r="Y540" s="63">
        <f t="shared" si="118"/>
        <v>19263.800611416431</v>
      </c>
      <c r="Z540" s="63">
        <f t="shared" si="119"/>
        <v>-4689.8006114164327</v>
      </c>
      <c r="AA540" s="63">
        <f t="shared" si="120"/>
        <v>-2996914.9824631196</v>
      </c>
      <c r="AB540" s="62"/>
      <c r="AC540" s="62"/>
      <c r="AD540" s="62" t="b">
        <f t="shared" si="121"/>
        <v>1</v>
      </c>
      <c r="AE540" s="63">
        <f t="shared" si="122"/>
        <v>-5399700.5844596634</v>
      </c>
      <c r="AF540" s="63">
        <f t="shared" si="127"/>
        <v>18854.530662114823</v>
      </c>
      <c r="AG540" s="63">
        <f t="shared" si="123"/>
        <v>36358.560056738235</v>
      </c>
      <c r="AH540" s="62">
        <f t="shared" si="124"/>
        <v>-17504.029394623412</v>
      </c>
      <c r="AI540" s="63">
        <f t="shared" si="125"/>
        <v>-5436059.1445164019</v>
      </c>
    </row>
    <row r="541" spans="22:35" hidden="1" x14ac:dyDescent="0.3">
      <c r="V541" s="62">
        <v>538</v>
      </c>
      <c r="W541" s="63">
        <f t="shared" si="117"/>
        <v>-2996914.9824631196</v>
      </c>
      <c r="X541" s="63">
        <f t="shared" si="126"/>
        <v>14574</v>
      </c>
      <c r="Y541" s="63">
        <f t="shared" si="118"/>
        <v>19294.141097379412</v>
      </c>
      <c r="Z541" s="63">
        <f t="shared" si="119"/>
        <v>-4720.1410973794136</v>
      </c>
      <c r="AA541" s="63">
        <f t="shared" si="120"/>
        <v>-3016209.1235604989</v>
      </c>
      <c r="AB541" s="62"/>
      <c r="AC541" s="62"/>
      <c r="AD541" s="62" t="b">
        <f t="shared" si="121"/>
        <v>1</v>
      </c>
      <c r="AE541" s="63">
        <f t="shared" si="122"/>
        <v>-5436059.1445164019</v>
      </c>
      <c r="AF541" s="63">
        <f t="shared" si="127"/>
        <v>18854.530662114823</v>
      </c>
      <c r="AG541" s="63">
        <f t="shared" si="123"/>
        <v>36476.422388922161</v>
      </c>
      <c r="AH541" s="62">
        <f t="shared" si="124"/>
        <v>-17621.891726807338</v>
      </c>
      <c r="AI541" s="63">
        <f t="shared" si="125"/>
        <v>-5472535.5669053243</v>
      </c>
    </row>
    <row r="542" spans="22:35" hidden="1" x14ac:dyDescent="0.3">
      <c r="V542" s="62">
        <v>539</v>
      </c>
      <c r="W542" s="63">
        <f t="shared" si="117"/>
        <v>-3016209.1235604989</v>
      </c>
      <c r="X542" s="63">
        <f t="shared" si="126"/>
        <v>14574</v>
      </c>
      <c r="Y542" s="63">
        <f t="shared" si="118"/>
        <v>19324.529369607786</v>
      </c>
      <c r="Z542" s="63">
        <f t="shared" si="119"/>
        <v>-4750.5293696077861</v>
      </c>
      <c r="AA542" s="63">
        <f t="shared" si="120"/>
        <v>-3035533.6529301065</v>
      </c>
      <c r="AB542" s="62"/>
      <c r="AC542" s="62"/>
      <c r="AD542" s="62" t="b">
        <f t="shared" si="121"/>
        <v>1</v>
      </c>
      <c r="AE542" s="63">
        <f t="shared" si="122"/>
        <v>-5472535.5669053243</v>
      </c>
      <c r="AF542" s="63">
        <f t="shared" si="127"/>
        <v>18854.530662114823</v>
      </c>
      <c r="AG542" s="63">
        <f t="shared" si="123"/>
        <v>36594.666791499585</v>
      </c>
      <c r="AH542" s="62">
        <f t="shared" si="124"/>
        <v>-17740.136129384762</v>
      </c>
      <c r="AI542" s="63">
        <f t="shared" si="125"/>
        <v>-5509130.2336968239</v>
      </c>
    </row>
    <row r="543" spans="22:35" hidden="1" x14ac:dyDescent="0.3">
      <c r="V543" s="62">
        <v>540</v>
      </c>
      <c r="W543" s="63">
        <f t="shared" si="117"/>
        <v>-3035533.6529301065</v>
      </c>
      <c r="X543" s="63">
        <f t="shared" si="126"/>
        <v>14574</v>
      </c>
      <c r="Y543" s="63">
        <f t="shared" si="118"/>
        <v>19354.965503364918</v>
      </c>
      <c r="Z543" s="63">
        <f t="shared" si="119"/>
        <v>-4780.9655033649178</v>
      </c>
      <c r="AA543" s="63">
        <f t="shared" si="120"/>
        <v>-3054888.6184334713</v>
      </c>
      <c r="AB543" s="62"/>
      <c r="AC543" s="62"/>
      <c r="AD543" s="62" t="b">
        <f t="shared" si="121"/>
        <v>1</v>
      </c>
      <c r="AE543" s="63">
        <f t="shared" si="122"/>
        <v>-5509130.2336968239</v>
      </c>
      <c r="AF543" s="63">
        <f t="shared" si="127"/>
        <v>18854.530662114823</v>
      </c>
      <c r="AG543" s="63">
        <f t="shared" si="123"/>
        <v>36713.294503015364</v>
      </c>
      <c r="AH543" s="62">
        <f t="shared" si="124"/>
        <v>-17858.763840900541</v>
      </c>
      <c r="AI543" s="63">
        <f t="shared" si="125"/>
        <v>-5545843.5281998394</v>
      </c>
    </row>
    <row r="544" spans="22:35" hidden="1" x14ac:dyDescent="0.3">
      <c r="V544" s="62">
        <v>541</v>
      </c>
      <c r="W544" s="63">
        <f t="shared" si="117"/>
        <v>-3054888.6184334713</v>
      </c>
      <c r="X544" s="63">
        <f t="shared" si="126"/>
        <v>14574</v>
      </c>
      <c r="Y544" s="63">
        <f t="shared" si="118"/>
        <v>19385.449574032718</v>
      </c>
      <c r="Z544" s="63">
        <f t="shared" si="119"/>
        <v>-4811.4495740327175</v>
      </c>
      <c r="AA544" s="63">
        <f t="shared" si="120"/>
        <v>-3074274.0680075041</v>
      </c>
      <c r="AB544" s="62"/>
      <c r="AC544" s="62"/>
      <c r="AD544" s="62" t="b">
        <f t="shared" si="121"/>
        <v>1</v>
      </c>
      <c r="AE544" s="63">
        <f t="shared" si="122"/>
        <v>-5545843.5281998394</v>
      </c>
      <c r="AF544" s="63">
        <f t="shared" si="127"/>
        <v>18854.530662114823</v>
      </c>
      <c r="AG544" s="63">
        <f t="shared" si="123"/>
        <v>36832.306766029302</v>
      </c>
      <c r="AH544" s="62">
        <f t="shared" si="124"/>
        <v>-17977.776103914479</v>
      </c>
      <c r="AI544" s="63">
        <f t="shared" si="125"/>
        <v>-5582675.8349658689</v>
      </c>
    </row>
    <row r="545" spans="22:35" hidden="1" x14ac:dyDescent="0.3">
      <c r="V545" s="62">
        <v>542</v>
      </c>
      <c r="W545" s="63">
        <f t="shared" si="117"/>
        <v>-3074274.0680075041</v>
      </c>
      <c r="X545" s="63">
        <f t="shared" si="126"/>
        <v>14574</v>
      </c>
      <c r="Y545" s="63">
        <f t="shared" si="118"/>
        <v>19415.981657111821</v>
      </c>
      <c r="Z545" s="63">
        <f t="shared" si="119"/>
        <v>-4841.981657111819</v>
      </c>
      <c r="AA545" s="63">
        <f t="shared" si="120"/>
        <v>-3093690.0496646161</v>
      </c>
      <c r="AB545" s="62"/>
      <c r="AC545" s="62"/>
      <c r="AD545" s="62" t="b">
        <f t="shared" si="121"/>
        <v>1</v>
      </c>
      <c r="AE545" s="63">
        <f t="shared" si="122"/>
        <v>-5582675.8349658689</v>
      </c>
      <c r="AF545" s="63">
        <f t="shared" si="127"/>
        <v>18854.530662114823</v>
      </c>
      <c r="AG545" s="63">
        <f t="shared" si="123"/>
        <v>36951.704827129186</v>
      </c>
      <c r="AH545" s="62">
        <f t="shared" si="124"/>
        <v>-18097.174165014359</v>
      </c>
      <c r="AI545" s="63">
        <f t="shared" si="125"/>
        <v>-5619627.5397929978</v>
      </c>
    </row>
    <row r="546" spans="22:35" hidden="1" x14ac:dyDescent="0.3">
      <c r="V546" s="62">
        <v>543</v>
      </c>
      <c r="W546" s="63">
        <f t="shared" ref="W546" si="128">AA545</f>
        <v>-3093690.0496646161</v>
      </c>
      <c r="X546" s="63">
        <f t="shared" si="126"/>
        <v>14574</v>
      </c>
      <c r="Y546" s="63">
        <f t="shared" ref="Y546" si="129">X546-Z546</f>
        <v>19446.561828221769</v>
      </c>
      <c r="Z546" s="63">
        <f t="shared" ref="Z546" si="130">W546*$C$14/12</f>
        <v>-4872.5618282217702</v>
      </c>
      <c r="AA546" s="63">
        <f t="shared" ref="AA546" si="131">W546-Y546</f>
        <v>-3113136.6114928378</v>
      </c>
      <c r="AB546" s="62"/>
      <c r="AC546" s="62"/>
      <c r="AD546" s="62" t="b">
        <f t="shared" ref="AD546" si="132">V546&gt;$C$13*12</f>
        <v>1</v>
      </c>
      <c r="AE546" s="63">
        <f t="shared" ref="AE546" si="133">AI545</f>
        <v>-5619627.5397929978</v>
      </c>
      <c r="AF546" s="63">
        <f t="shared" si="127"/>
        <v>18854.530662114823</v>
      </c>
      <c r="AG546" s="63">
        <f t="shared" ref="AG546" si="134">AF546-AH546</f>
        <v>37071.489936943792</v>
      </c>
      <c r="AH546" s="62">
        <f t="shared" ref="AH546" si="135">AE546*($C$14+IF(V546&gt;12*$C$13,0.02,0))/12</f>
        <v>-18216.959274828969</v>
      </c>
      <c r="AI546" s="63">
        <f t="shared" ref="AI546" si="136">AE546-AG546</f>
        <v>-5656699.0297299419</v>
      </c>
    </row>
  </sheetData>
  <sheetProtection algorithmName="SHA-512" hashValue="MbRbNGzw6mFcV8SBwMSDWQDM3KMPHjv0wxKsjj8c8Zk1J4/r9IsMdcimZzNX/+AyIrEj289nhytT5gzdvQGrGg==" saltValue="kcCdQ43pXtwLIp6Fn9s0xA==" spinCount="100000" sheet="1" selectLockedCells="1"/>
  <mergeCells count="2">
    <mergeCell ref="C24:D26"/>
    <mergeCell ref="A1:F1"/>
  </mergeCells>
  <conditionalFormatting sqref="C23">
    <cfRule type="cellIs" dxfId="100" priority="24" operator="equal">
      <formula>"NE"</formula>
    </cfRule>
  </conditionalFormatting>
  <conditionalFormatting sqref="C23">
    <cfRule type="cellIs" dxfId="99" priority="23" operator="equal">
      <formula>"-"</formula>
    </cfRule>
  </conditionalFormatting>
  <conditionalFormatting sqref="C23">
    <cfRule type="cellIs" dxfId="98" priority="22" operator="equal">
      <formula>"ANO"</formula>
    </cfRule>
  </conditionalFormatting>
  <conditionalFormatting sqref="E3:E6 S7:S8 E14:E15">
    <cfRule type="cellIs" dxfId="97" priority="2" operator="equal">
      <formula>"X"</formula>
    </cfRule>
  </conditionalFormatting>
  <conditionalFormatting sqref="C21">
    <cfRule type="cellIs" dxfId="96" priority="1" operator="lessThan">
      <formula>0</formula>
    </cfRule>
  </conditionalFormatting>
  <dataValidations count="4">
    <dataValidation type="list" allowBlank="1" showInputMessage="1" showErrorMessage="1" sqref="C11" xr:uid="{00000000-0002-0000-0400-000000000000}">
      <formula1>"0,1,2,3,4,5,6,7,8,9,10,11,12"</formula1>
    </dataValidation>
    <dataValidation type="list" allowBlank="1" showInputMessage="1" showErrorMessage="1" sqref="C13" xr:uid="{00000000-0002-0000-0400-000001000000}">
      <formula1>"3,5,6,8,10"</formula1>
    </dataValidation>
    <dataValidation type="list" allowBlank="1" showInputMessage="1" showErrorMessage="1" sqref="C15" xr:uid="{00000000-0002-0000-0400-000003000000}">
      <formula1>"NE,ANO"</formula1>
    </dataValidation>
    <dataValidation type="decimal" allowBlank="1" showInputMessage="1" showErrorMessage="1" sqref="C9 Q6" xr:uid="{00000000-0002-0000-0400-000002000000}">
      <formula1>-10000</formula1>
      <formula2>99999999999</formula2>
    </dataValidation>
  </dataValidations>
  <pageMargins left="0.7" right="0.7" top="0.78740157499999996" bottom="0.78740157499999996" header="0.3" footer="0.3"/>
  <pageSetup paperSize="9" orientation="portrait" r:id="rId1"/>
  <headerFooter>
    <oddFooter>&amp;C&amp;1#&amp;"Calibri"&amp;9&amp;K000000 C2 - CONFIDENTIAL</oddFooter>
  </headerFooter>
  <drawing r:id="rId2"/>
  <legacyDrawing r:id="rId3"/>
  <extLst>
    <ext xmlns:x14="http://schemas.microsoft.com/office/spreadsheetml/2009/9/main" uri="{CCE6A557-97BC-4b89-ADB6-D9C93CAAB3DF}">
      <x14:dataValidations xmlns:xm="http://schemas.microsoft.com/office/excel/2006/main" count="4">
        <x14:dataValidation type="decimal" allowBlank="1" showInputMessage="1" showErrorMessage="1" error="Zadali jste chybnou hodnotu." xr:uid="{B192247A-125C-4FB6-B7FE-0367DC3FBE86}">
          <x14:formula1>
            <xm:f>Parametry!B14</xm:f>
          </x14:formula1>
          <x14:formula2>
            <xm:f>Parametry!B15</xm:f>
          </x14:formula2>
          <xm:sqref>N38</xm:sqref>
        </x14:dataValidation>
        <x14:dataValidation type="decimal" allowBlank="1" showInputMessage="1" showErrorMessage="1" xr:uid="{00000000-0002-0000-0400-000004000000}">
          <x14:formula1>
            <xm:f>Parametry!B4</xm:f>
          </x14:formula1>
          <x14:formula2>
            <xm:f>Parametry!B5</xm:f>
          </x14:formula2>
          <xm:sqref>C7</xm:sqref>
        </x14:dataValidation>
        <x14:dataValidation type="decimal" allowBlank="1" showInputMessage="1" showErrorMessage="1" xr:uid="{00000000-0002-0000-0400-000005000000}">
          <x14:formula1>
            <xm:f>Parametry!B2</xm:f>
          </x14:formula1>
          <x14:formula2>
            <xm:f>Parametry!B3</xm:f>
          </x14:formula2>
          <xm:sqref>C6</xm:sqref>
        </x14:dataValidation>
        <x14:dataValidation type="decimal" allowBlank="1" showInputMessage="1" showErrorMessage="1" xr:uid="{00000000-0002-0000-0400-000006000000}">
          <x14:formula1>
            <xm:f>Parametry!B13</xm:f>
          </x14:formula1>
          <x14:formula2>
            <xm:f>Parametry!B14</xm:f>
          </x14:formula2>
          <xm:sqref>C14</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36DA7D-CCEE-48A2-8167-76E2EA9E9841}">
  <sheetPr codeName="List7">
    <pageSetUpPr fitToPage="1"/>
  </sheetPr>
  <dimension ref="A1:BB61"/>
  <sheetViews>
    <sheetView showGridLines="0" showRowColHeaders="0" tabSelected="1" topLeftCell="A3" zoomScaleNormal="100" zoomScaleSheetLayoutView="90" workbookViewId="0">
      <selection activeCell="C3" sqref="C3:E3"/>
    </sheetView>
  </sheetViews>
  <sheetFormatPr defaultColWidth="0" defaultRowHeight="15" customHeight="1" zeroHeight="1" x14ac:dyDescent="0.3"/>
  <cols>
    <col min="1" max="1" width="30" style="126" customWidth="1"/>
    <col min="2" max="2" width="1.6640625" style="126" customWidth="1"/>
    <col min="3" max="3" width="16.88671875" style="132" customWidth="1"/>
    <col min="4" max="4" width="9.33203125" style="126" customWidth="1"/>
    <col min="5" max="5" width="16.88671875" style="132" customWidth="1"/>
    <col min="6" max="6" width="7.44140625" style="126" customWidth="1"/>
    <col min="7" max="7" width="16.88671875" style="132" customWidth="1"/>
    <col min="8" max="8" width="4.5546875" style="132" customWidth="1"/>
    <col min="9" max="9" width="12" style="126" customWidth="1"/>
    <col min="10" max="10" width="4" style="126" customWidth="1"/>
    <col min="11" max="11" width="15" style="126" bestFit="1" customWidth="1"/>
    <col min="12" max="12" width="7.44140625" style="126" bestFit="1" customWidth="1"/>
    <col min="13" max="13" width="8.5546875" style="126" bestFit="1" customWidth="1"/>
    <col min="14" max="14" width="8.33203125" style="126" bestFit="1" customWidth="1"/>
    <col min="15" max="18" width="4.6640625" style="126" customWidth="1"/>
    <col min="19" max="19" width="9.109375" style="126" hidden="1" customWidth="1"/>
    <col min="20" max="20" width="30.109375" style="126" hidden="1" customWidth="1"/>
    <col min="21" max="21" width="1.33203125" style="126" hidden="1" customWidth="1"/>
    <col min="22" max="22" width="17" style="126" hidden="1" customWidth="1"/>
    <col min="23" max="26" width="9.109375" style="126" hidden="1" customWidth="1"/>
    <col min="27" max="27" width="24.109375" style="126" hidden="1" customWidth="1"/>
    <col min="28" max="28" width="16.33203125" style="126" hidden="1" customWidth="1"/>
    <col min="29" max="29" width="21.44140625" style="126" hidden="1" customWidth="1"/>
    <col min="30" max="30" width="20.109375" style="126" hidden="1" customWidth="1"/>
    <col min="31" max="31" width="9.109375" style="126" hidden="1" customWidth="1"/>
    <col min="32" max="32" width="14" style="126" hidden="1" customWidth="1"/>
    <col min="33" max="33" width="17" style="126" hidden="1" customWidth="1"/>
    <col min="34" max="34" width="11.44140625" style="126" hidden="1" customWidth="1"/>
    <col min="35" max="35" width="15.5546875" style="126" hidden="1" customWidth="1"/>
    <col min="36" max="36" width="21.88671875" style="126" hidden="1" customWidth="1"/>
    <col min="37" max="37" width="12" style="126" hidden="1" customWidth="1"/>
    <col min="38" max="38" width="14.109375" style="126" hidden="1" customWidth="1"/>
    <col min="39" max="39" width="5.5546875" style="126" hidden="1" customWidth="1"/>
    <col min="40" max="40" width="5.6640625" style="126" hidden="1" customWidth="1"/>
    <col min="41" max="41" width="6.33203125" style="126" hidden="1" customWidth="1"/>
    <col min="42" max="42" width="15.5546875" style="126" hidden="1" customWidth="1"/>
    <col min="43" max="45" width="9.88671875" style="126" hidden="1" customWidth="1"/>
    <col min="46" max="46" width="12" style="126" hidden="1" customWidth="1"/>
    <col min="47" max="48" width="9.109375" style="126" hidden="1" customWidth="1"/>
    <col min="49" max="49" width="20.5546875" style="126" hidden="1" customWidth="1"/>
    <col min="50" max="50" width="15.5546875" style="126" hidden="1" customWidth="1"/>
    <col min="51" max="51" width="9.88671875" style="126" hidden="1" customWidth="1"/>
    <col min="52" max="53" width="11" style="126" hidden="1" customWidth="1"/>
    <col min="54" max="54" width="13.6640625" style="126" hidden="1" customWidth="1"/>
    <col min="55" max="16384" width="9.109375" hidden="1"/>
  </cols>
  <sheetData>
    <row r="1" spans="1:30" ht="18.75" customHeight="1" x14ac:dyDescent="0.3">
      <c r="A1" s="159" t="s">
        <v>112</v>
      </c>
      <c r="B1" s="159"/>
      <c r="C1" s="159"/>
      <c r="D1" s="159"/>
      <c r="E1" s="159"/>
      <c r="F1" s="159"/>
      <c r="G1" s="159"/>
      <c r="H1" s="159"/>
      <c r="I1" s="38" t="s">
        <v>0</v>
      </c>
      <c r="J1" s="1"/>
      <c r="K1" s="174" t="s">
        <v>139</v>
      </c>
      <c r="L1" s="174"/>
      <c r="M1" s="174"/>
      <c r="N1" s="174"/>
      <c r="O1" s="174"/>
      <c r="P1" s="1"/>
      <c r="Q1" s="1"/>
      <c r="R1" s="1"/>
      <c r="S1" s="130"/>
    </row>
    <row r="2" spans="1:30" ht="15" customHeight="1" x14ac:dyDescent="0.3">
      <c r="A2" s="1"/>
      <c r="B2" s="1"/>
      <c r="C2" s="1"/>
      <c r="D2" s="1"/>
      <c r="E2" s="1"/>
      <c r="F2" s="1"/>
      <c r="G2" s="1"/>
      <c r="H2" s="1"/>
      <c r="I2" s="1"/>
      <c r="J2" s="1"/>
      <c r="K2" s="120"/>
      <c r="L2" s="137"/>
      <c r="M2" s="137"/>
      <c r="N2" s="137"/>
      <c r="O2" s="137"/>
      <c r="P2" s="1"/>
      <c r="Q2" s="1"/>
      <c r="R2" s="1"/>
      <c r="S2" s="130"/>
    </row>
    <row r="3" spans="1:30" ht="15" customHeight="1" x14ac:dyDescent="0.3">
      <c r="A3" s="124" t="s">
        <v>1</v>
      </c>
      <c r="B3" s="1"/>
      <c r="C3" s="160" t="s">
        <v>131</v>
      </c>
      <c r="D3" s="161"/>
      <c r="E3" s="161"/>
      <c r="F3" s="1"/>
      <c r="G3" s="122" t="s">
        <v>148</v>
      </c>
      <c r="H3" s="1"/>
      <c r="I3" s="1"/>
      <c r="J3" s="1"/>
      <c r="K3" s="120"/>
      <c r="L3" s="137"/>
      <c r="M3" s="137"/>
      <c r="N3" s="137"/>
      <c r="O3" s="137"/>
      <c r="P3" s="1"/>
      <c r="Q3" s="1"/>
      <c r="R3" s="1"/>
      <c r="S3" s="130"/>
    </row>
    <row r="4" spans="1:30" ht="15" customHeight="1" x14ac:dyDescent="0.3">
      <c r="A4" s="124" t="s">
        <v>2</v>
      </c>
      <c r="B4" s="1"/>
      <c r="C4" s="39">
        <v>3333333353</v>
      </c>
      <c r="D4" s="40"/>
      <c r="E4" s="55"/>
      <c r="F4" s="55"/>
      <c r="G4" s="37"/>
      <c r="H4" s="1"/>
      <c r="I4" s="1"/>
      <c r="J4" s="1"/>
      <c r="K4" s="120"/>
      <c r="L4" s="137"/>
      <c r="M4" s="137"/>
      <c r="N4" s="137"/>
      <c r="O4" s="137"/>
      <c r="P4" s="1"/>
      <c r="Q4" s="1"/>
      <c r="R4" s="1"/>
      <c r="S4" s="130"/>
    </row>
    <row r="5" spans="1:30" ht="15" customHeight="1" x14ac:dyDescent="0.3">
      <c r="A5" s="124"/>
      <c r="B5" s="124"/>
      <c r="C5" s="124"/>
      <c r="D5" s="124"/>
      <c r="E5" s="36"/>
      <c r="F5" s="36"/>
      <c r="G5" s="36"/>
      <c r="H5" s="124"/>
      <c r="I5" s="1"/>
      <c r="J5" s="1"/>
      <c r="K5" s="176" t="str">
        <f>IF(C34+E34+G34&gt;=C46+E46+G46,"","NESPRÁVNĚ VYPLNĚNÉ VÝDAJE")</f>
        <v/>
      </c>
      <c r="L5" s="176"/>
      <c r="M5" s="176"/>
      <c r="N5" s="176"/>
      <c r="O5" s="176"/>
      <c r="P5" s="1"/>
      <c r="Q5" s="1"/>
      <c r="R5" s="1"/>
      <c r="S5" s="130"/>
    </row>
    <row r="6" spans="1:30" ht="15" customHeight="1" x14ac:dyDescent="0.3">
      <c r="A6" s="4"/>
      <c r="B6" s="124" t="s">
        <v>3</v>
      </c>
      <c r="C6" s="102">
        <v>2500000</v>
      </c>
      <c r="D6" s="119"/>
      <c r="E6" s="56" t="s">
        <v>4</v>
      </c>
      <c r="F6" s="57">
        <v>0.01</v>
      </c>
      <c r="G6" s="22"/>
      <c r="H6" s="2"/>
      <c r="I6" s="1"/>
      <c r="J6" s="1"/>
      <c r="K6" s="173" t="str">
        <f>IF(AND(C34&gt;0,C34+ZivMin&gt;C20),"DOMÁCNOST 1 MÁ PŘÍLIŠ VELKÉ VÝDAJE NA SPLÁTKY"&amp;CHAR(10),"")&amp;IF(AND(E34&gt;0,E34+ZivMin&gt;E20),"DOMÁCNOST 2 MÁ PŘÍLIŠ VELKÉ VÝDAJE NA SPLÁTKY"&amp;CHAR(10),"")&amp;
IF(AND(G34&gt;0,G34+ZivMin&gt;G20),"DOMÁCNOST 3 MÁ PŘÍLIŠ VELKÉ VÝDAJE NA SPLÁTKY"&amp;CHAR(10),"")&amp;IF(AND(C18="ANO",C20&lt;ZivMin),"DOMÁCNOST 1 MÁ PŘÍLIŠ NÍZKÉ PŘÍJMY"&amp;CHAR(10),"")&amp;IF(AND(E18="ANO",E20&lt;ZivMin),"DOMÁCNOST 2 MÁ PŘÍLIŠ NÍZKÉ PŘÍJMY"&amp;CHAR(10),"")&amp;IF(AND(G18="ANO",G20&lt;ZivMin),"DOMÁCNOST 3 MÁ PŘÍLIŠ NÍZKÉ PŘÍJMY"&amp;CHAR(10),"")&amp;IF(OR(C22&lt;0,C23&lt;0,C25&lt;0,C26&lt;0,C27&lt;0,C28&lt;0,C29&lt;0),"DOMÁCNOST 1 MÁ ZÁPORNÉ DLUHY"&amp;CHAR(10),"")
&amp;IF(OR(E22&lt;0,E23&lt;0,E25&lt;0,E26&lt;0,E27&lt;0,E28&lt;0,E29&lt;0),"DOMÁCNOST 2 MÁ ZÁPORNÉ DLUHY"&amp;CHAR(10),"")&amp;IF(OR(G22&lt;0,G23&lt;0,G25&lt;0,G26&lt;0,G27&lt;0,G28&lt;0,G29&lt;0),"DOMÁCNOST 3 MÁ ZÁPORNÉ DLUHY"&amp;CHAR(10),"")&amp;C31&amp;E31&amp;G31</f>
        <v xml:space="preserve">DOMÁCNOST 1 MÁ PŘÍLIŠ NÍZKÉ PŘÍJMY
DOMÁCNOST 2 MÁ PŘÍLIŠ NÍZKÉ PŘÍJMY
</v>
      </c>
      <c r="L6" s="173"/>
      <c r="M6" s="173"/>
      <c r="N6" s="173"/>
      <c r="O6" s="173"/>
      <c r="P6" s="1"/>
      <c r="Q6" s="1"/>
      <c r="R6" s="1"/>
      <c r="S6" s="130"/>
      <c r="U6" s="129"/>
      <c r="W6" s="129"/>
    </row>
    <row r="7" spans="1:30" ht="15" customHeight="1" x14ac:dyDescent="0.3">
      <c r="A7" s="124"/>
      <c r="B7" s="124" t="s">
        <v>5</v>
      </c>
      <c r="C7" s="14">
        <v>14670</v>
      </c>
      <c r="D7" s="119"/>
      <c r="E7" s="56" t="s">
        <v>6</v>
      </c>
      <c r="F7" s="58">
        <v>3</v>
      </c>
      <c r="G7" s="22"/>
      <c r="H7" s="2"/>
      <c r="I7" s="1"/>
      <c r="J7" s="1"/>
      <c r="K7" s="173"/>
      <c r="L7" s="173"/>
      <c r="M7" s="173"/>
      <c r="N7" s="173"/>
      <c r="O7" s="173"/>
      <c r="P7" s="1"/>
      <c r="Q7" s="1"/>
      <c r="R7" s="1"/>
      <c r="S7" s="130"/>
      <c r="V7" s="61"/>
      <c r="W7" s="61"/>
      <c r="X7" s="61"/>
      <c r="Y7" s="61"/>
      <c r="Z7" s="61"/>
      <c r="AA7" s="61"/>
      <c r="AB7" s="66" t="s">
        <v>124</v>
      </c>
      <c r="AC7" s="66" t="s">
        <v>128</v>
      </c>
      <c r="AD7" s="66" t="s">
        <v>127</v>
      </c>
    </row>
    <row r="8" spans="1:30" ht="15" customHeight="1" x14ac:dyDescent="0.3">
      <c r="A8" s="124"/>
      <c r="B8" s="124"/>
      <c r="C8" s="1"/>
      <c r="D8" s="1"/>
      <c r="E8" s="56"/>
      <c r="F8" s="58"/>
      <c r="G8" s="22"/>
      <c r="H8" s="2"/>
      <c r="I8" s="1"/>
      <c r="J8" s="1"/>
      <c r="K8" s="173"/>
      <c r="L8" s="173"/>
      <c r="M8" s="173"/>
      <c r="N8" s="173"/>
      <c r="O8" s="173"/>
      <c r="P8" s="1"/>
      <c r="Q8" s="1"/>
      <c r="R8" s="1"/>
      <c r="S8" s="130"/>
      <c r="V8" s="61"/>
      <c r="W8" s="61"/>
      <c r="X8" s="61"/>
      <c r="Y8" s="61"/>
      <c r="Z8" s="61"/>
      <c r="AA8" s="61" t="s">
        <v>115</v>
      </c>
      <c r="AB8" s="111">
        <f>C11</f>
        <v>5.2900000000000003E-2</v>
      </c>
      <c r="AC8" s="111">
        <f>AB8</f>
        <v>5.2900000000000003E-2</v>
      </c>
      <c r="AD8" s="111">
        <f>AC8</f>
        <v>5.2900000000000003E-2</v>
      </c>
    </row>
    <row r="9" spans="1:30" ht="15" customHeight="1" x14ac:dyDescent="0.3">
      <c r="A9" s="138" t="s">
        <v>151</v>
      </c>
      <c r="B9" s="138"/>
      <c r="C9" s="133">
        <v>240</v>
      </c>
      <c r="D9" s="1"/>
      <c r="E9" s="56"/>
      <c r="F9" s="58"/>
      <c r="G9" s="22"/>
      <c r="H9" s="2"/>
      <c r="I9" s="1"/>
      <c r="J9" s="1"/>
      <c r="K9" s="173"/>
      <c r="L9" s="173"/>
      <c r="M9" s="173"/>
      <c r="N9" s="173"/>
      <c r="O9" s="173"/>
      <c r="P9" s="1"/>
      <c r="Q9" s="1"/>
      <c r="R9" s="1"/>
      <c r="S9" s="130"/>
      <c r="V9" s="96"/>
      <c r="W9" s="61"/>
      <c r="X9" s="61"/>
      <c r="Y9" s="61"/>
      <c r="Z9" s="61"/>
      <c r="AA9" s="61" t="s">
        <v>116</v>
      </c>
      <c r="AB9" s="111">
        <f>AB8/12</f>
        <v>4.4083333333333335E-3</v>
      </c>
      <c r="AC9" s="111">
        <f>AB9</f>
        <v>4.4083333333333335E-3</v>
      </c>
      <c r="AD9" s="111">
        <f>AC9</f>
        <v>4.4083333333333335E-3</v>
      </c>
    </row>
    <row r="10" spans="1:30" ht="15" customHeight="1" x14ac:dyDescent="0.3">
      <c r="A10" s="124" t="s">
        <v>76</v>
      </c>
      <c r="B10" s="124"/>
      <c r="C10" s="133">
        <v>10</v>
      </c>
      <c r="D10" s="1"/>
      <c r="E10" s="56"/>
      <c r="F10" s="58"/>
      <c r="G10" s="22"/>
      <c r="H10" s="2"/>
      <c r="I10" s="1"/>
      <c r="J10" s="1"/>
      <c r="K10" s="173"/>
      <c r="L10" s="173"/>
      <c r="M10" s="173"/>
      <c r="N10" s="173"/>
      <c r="O10" s="173"/>
      <c r="P10" s="1"/>
      <c r="Q10" s="1"/>
      <c r="R10" s="1"/>
      <c r="S10" s="130"/>
      <c r="V10" s="61"/>
      <c r="W10" s="61"/>
      <c r="X10" s="61"/>
      <c r="Y10" s="61"/>
      <c r="Z10" s="61"/>
      <c r="AA10" s="61" t="s">
        <v>114</v>
      </c>
      <c r="AB10" s="111">
        <f>MIN(AB8+Navyseni,$C$12)</f>
        <v>7.2900000000000006E-2</v>
      </c>
      <c r="AC10" s="111">
        <f>MIN(AC8+Navyseni,$C$12)</f>
        <v>7.2900000000000006E-2</v>
      </c>
      <c r="AD10" s="111">
        <f>MIN(AD8+Navyseni,$C$12)</f>
        <v>7.2900000000000006E-2</v>
      </c>
    </row>
    <row r="11" spans="1:30" ht="15" customHeight="1" x14ac:dyDescent="0.3">
      <c r="A11" s="124" t="s">
        <v>78</v>
      </c>
      <c r="B11" s="124"/>
      <c r="C11" s="134">
        <v>5.2900000000000003E-2</v>
      </c>
      <c r="D11" s="1"/>
      <c r="E11" s="56"/>
      <c r="F11" s="58"/>
      <c r="G11" s="22"/>
      <c r="H11" s="2"/>
      <c r="I11" s="1"/>
      <c r="J11" s="1"/>
      <c r="K11" s="173"/>
      <c r="L11" s="173"/>
      <c r="M11" s="173"/>
      <c r="N11" s="173"/>
      <c r="O11" s="173"/>
      <c r="P11" s="1"/>
      <c r="Q11" s="1"/>
      <c r="R11" s="1"/>
      <c r="S11" s="130"/>
      <c r="V11" s="61" t="s">
        <v>153</v>
      </c>
      <c r="W11" s="61"/>
      <c r="X11" s="61"/>
      <c r="Y11" s="61"/>
      <c r="Z11" s="61"/>
      <c r="AA11" s="61" t="s">
        <v>149</v>
      </c>
      <c r="AB11" s="111">
        <f>AB10</f>
        <v>7.2900000000000006E-2</v>
      </c>
      <c r="AC11" s="111">
        <f>AC10</f>
        <v>7.2900000000000006E-2</v>
      </c>
      <c r="AD11" s="111">
        <f>AD10</f>
        <v>7.2900000000000006E-2</v>
      </c>
    </row>
    <row r="12" spans="1:30" ht="15" customHeight="1" x14ac:dyDescent="0.3">
      <c r="A12" s="124" t="s">
        <v>154</v>
      </c>
      <c r="B12" s="124"/>
      <c r="C12" s="134">
        <v>0.08</v>
      </c>
      <c r="D12" s="1"/>
      <c r="E12" s="56"/>
      <c r="F12" s="58"/>
      <c r="G12" s="22"/>
      <c r="H12" s="2"/>
      <c r="I12" s="54" t="s">
        <v>15</v>
      </c>
      <c r="J12" s="1"/>
      <c r="K12" s="173"/>
      <c r="L12" s="173"/>
      <c r="M12" s="173"/>
      <c r="N12" s="173"/>
      <c r="O12" s="173"/>
      <c r="P12" s="1"/>
      <c r="Q12" s="1"/>
      <c r="R12" s="1"/>
      <c r="S12" s="130"/>
      <c r="V12" s="61"/>
      <c r="W12" s="61"/>
      <c r="X12" s="61"/>
      <c r="Y12" s="61"/>
      <c r="Z12" s="61"/>
      <c r="AA12" s="61" t="s">
        <v>117</v>
      </c>
      <c r="AB12" s="111">
        <f>AB11/12</f>
        <v>6.0750000000000005E-3</v>
      </c>
      <c r="AC12" s="111">
        <f t="shared" ref="AC12:AD12" si="0">AC11/12</f>
        <v>6.0750000000000005E-3</v>
      </c>
      <c r="AD12" s="111">
        <f t="shared" si="0"/>
        <v>6.0750000000000005E-3</v>
      </c>
    </row>
    <row r="13" spans="1:30" ht="15" customHeight="1" x14ac:dyDescent="0.3">
      <c r="A13" s="124"/>
      <c r="B13" s="124"/>
      <c r="C13" s="56"/>
      <c r="D13" s="1"/>
      <c r="E13" s="56"/>
      <c r="F13" s="58"/>
      <c r="G13" s="22"/>
      <c r="H13" s="2"/>
      <c r="I13" s="1"/>
      <c r="J13" s="1"/>
      <c r="K13" s="173"/>
      <c r="L13" s="173"/>
      <c r="M13" s="173"/>
      <c r="N13" s="173"/>
      <c r="O13" s="173"/>
      <c r="P13" s="1"/>
      <c r="Q13" s="1"/>
      <c r="R13" s="1"/>
      <c r="S13" s="130"/>
      <c r="U13" s="127"/>
      <c r="V13" s="61"/>
      <c r="W13" s="61"/>
      <c r="X13" s="61"/>
      <c r="Y13" s="61"/>
      <c r="Z13" s="61"/>
      <c r="AA13" s="61" t="s">
        <v>118</v>
      </c>
      <c r="AB13" s="61">
        <f>C9-12*C10</f>
        <v>120</v>
      </c>
      <c r="AC13" s="139">
        <f>C9</f>
        <v>240</v>
      </c>
      <c r="AD13" s="139">
        <f>C9+12</f>
        <v>252</v>
      </c>
    </row>
    <row r="14" spans="1:30" ht="15" customHeight="1" x14ac:dyDescent="0.3">
      <c r="A14" s="135"/>
      <c r="B14" s="125"/>
      <c r="C14" s="1"/>
      <c r="D14" s="1"/>
      <c r="E14" s="56"/>
      <c r="F14" s="58"/>
      <c r="G14" s="22"/>
      <c r="H14" s="2"/>
      <c r="I14" s="1"/>
      <c r="J14" s="1"/>
      <c r="K14" s="173"/>
      <c r="L14" s="173"/>
      <c r="M14" s="173"/>
      <c r="N14" s="173"/>
      <c r="O14" s="173"/>
      <c r="P14" s="1"/>
      <c r="Q14" s="1"/>
      <c r="R14" s="1"/>
      <c r="S14" s="130"/>
      <c r="V14" s="61"/>
      <c r="W14" s="61"/>
      <c r="X14" s="61"/>
      <c r="Y14" s="61"/>
      <c r="Z14" s="61"/>
      <c r="AA14" s="61" t="s">
        <v>113</v>
      </c>
      <c r="AB14" s="61">
        <f>(1+AB12)^AB13</f>
        <v>2.0684397723300219</v>
      </c>
      <c r="AC14" s="61">
        <f>(1+AC12)^AC13</f>
        <v>4.2784430917566718</v>
      </c>
      <c r="AD14" s="61">
        <f>(1+AD12)^AD13</f>
        <v>4.6009768460984013</v>
      </c>
    </row>
    <row r="15" spans="1:30" ht="15" customHeight="1" x14ac:dyDescent="0.3">
      <c r="A15" s="135"/>
      <c r="B15" s="135" t="s">
        <v>152</v>
      </c>
      <c r="C15" s="136">
        <f>C7+AB21</f>
        <v>16051.164248633522</v>
      </c>
      <c r="D15" s="140"/>
      <c r="E15" s="136"/>
      <c r="F15" s="58"/>
      <c r="G15" s="22"/>
      <c r="H15" s="2"/>
      <c r="I15" s="54" t="s">
        <v>15</v>
      </c>
      <c r="J15" s="1"/>
      <c r="K15" s="173"/>
      <c r="L15" s="173"/>
      <c r="M15" s="173"/>
      <c r="N15" s="173"/>
      <c r="O15" s="173"/>
      <c r="P15" s="1"/>
      <c r="Q15" s="1"/>
      <c r="R15" s="1"/>
      <c r="S15" s="130"/>
      <c r="V15" s="61"/>
      <c r="W15" s="61"/>
      <c r="X15" s="61"/>
      <c r="Y15" s="61"/>
      <c r="Z15" s="61"/>
      <c r="AA15" s="61" t="s">
        <v>119</v>
      </c>
      <c r="AB15" s="61">
        <f>(1+AB9)^AB13</f>
        <v>1.6952621867185249</v>
      </c>
      <c r="AC15" s="61">
        <f>(1+AC9)^AC13</f>
        <v>2.8739138817176748</v>
      </c>
      <c r="AD15" s="61">
        <f>(1+AD9)^AD13</f>
        <v>3.0296847273565017</v>
      </c>
    </row>
    <row r="16" spans="1:30" ht="15" customHeight="1" x14ac:dyDescent="0.3">
      <c r="A16" s="1"/>
      <c r="B16" s="1"/>
      <c r="C16" s="1"/>
      <c r="D16" s="1"/>
      <c r="E16" s="36"/>
      <c r="F16" s="36"/>
      <c r="G16" s="59"/>
      <c r="H16" s="2"/>
      <c r="I16" s="1"/>
      <c r="J16" s="1"/>
      <c r="K16" s="1"/>
      <c r="L16" s="1"/>
      <c r="M16" s="1"/>
      <c r="N16" s="1"/>
      <c r="O16" s="1"/>
      <c r="P16" s="1"/>
      <c r="Q16" s="1"/>
      <c r="R16" s="1"/>
      <c r="S16" s="130"/>
      <c r="U16" s="129"/>
      <c r="V16" s="61"/>
      <c r="W16" s="61"/>
      <c r="X16" s="61"/>
      <c r="Y16" s="61"/>
      <c r="Z16" s="61"/>
      <c r="AA16" s="112" t="s">
        <v>125</v>
      </c>
      <c r="AB16" s="61"/>
      <c r="AC16" s="61"/>
      <c r="AD16" s="61"/>
    </row>
    <row r="17" spans="1:30" ht="15" customHeight="1" x14ac:dyDescent="0.3">
      <c r="A17" s="1"/>
      <c r="B17" s="1"/>
      <c r="C17" s="3" t="s">
        <v>7</v>
      </c>
      <c r="D17" s="3"/>
      <c r="E17" s="3" t="s">
        <v>8</v>
      </c>
      <c r="F17" s="3"/>
      <c r="G17" s="3" t="s">
        <v>9</v>
      </c>
      <c r="H17" s="3"/>
      <c r="I17" s="1"/>
      <c r="J17" s="1"/>
      <c r="K17" s="1"/>
      <c r="L17" s="1"/>
      <c r="M17" s="1"/>
      <c r="N17" s="1"/>
      <c r="O17" s="1"/>
      <c r="P17" s="1"/>
      <c r="Q17" s="1"/>
      <c r="R17" s="1"/>
      <c r="S17" s="130"/>
      <c r="V17" s="61"/>
      <c r="W17" s="61"/>
      <c r="X17" s="61"/>
      <c r="Y17" s="61"/>
      <c r="Z17" s="61"/>
      <c r="AA17" s="61" t="s">
        <v>120</v>
      </c>
      <c r="AB17" s="61">
        <f>AB12*AB14*(AB15-1)</f>
        <v>8.736505852174864E-3</v>
      </c>
      <c r="AC17" s="61">
        <f>AC12*AC14*(AC15-1)</f>
        <v>4.8705910953325139E-2</v>
      </c>
      <c r="AD17" s="61">
        <f>AD12*AD14*(AD15-1)</f>
        <v>5.6731584545339379E-2</v>
      </c>
    </row>
    <row r="18" spans="1:30" ht="15" customHeight="1" x14ac:dyDescent="0.3">
      <c r="A18" s="124" t="s">
        <v>10</v>
      </c>
      <c r="B18" s="1"/>
      <c r="C18" s="15" t="s">
        <v>11</v>
      </c>
      <c r="D18" s="1"/>
      <c r="E18" s="15" t="s">
        <v>11</v>
      </c>
      <c r="F18" s="1"/>
      <c r="G18" s="15" t="s">
        <v>12</v>
      </c>
      <c r="H18" s="1"/>
      <c r="I18" s="1"/>
      <c r="J18" s="1"/>
      <c r="K18" s="1"/>
      <c r="L18" s="1"/>
      <c r="M18" s="1"/>
      <c r="N18" s="1"/>
      <c r="O18" s="1"/>
      <c r="P18" s="1"/>
      <c r="Q18" s="1"/>
      <c r="R18" s="1"/>
      <c r="S18" s="130"/>
      <c r="U18" s="128"/>
      <c r="V18" s="61"/>
      <c r="W18" s="61"/>
      <c r="X18" s="61"/>
      <c r="Y18" s="61"/>
      <c r="Z18" s="61"/>
      <c r="AA18" s="61" t="s">
        <v>121</v>
      </c>
      <c r="AB18" s="61">
        <f>(AB14-1)*AB9*AB15</f>
        <v>7.9847504434026485E-3</v>
      </c>
      <c r="AC18" s="61">
        <f>(AC14-1)*AC9*AC15</f>
        <v>4.1535154051277189E-2</v>
      </c>
      <c r="AD18" s="61">
        <f>(AD14-1)*AD9*AD15</f>
        <v>4.8094143243048566E-2</v>
      </c>
    </row>
    <row r="19" spans="1:30" ht="15" customHeight="1" x14ac:dyDescent="0.3">
      <c r="A19" s="1"/>
      <c r="B19" s="1"/>
      <c r="C19" s="8">
        <f>IF(C18="ANO",1,0)</f>
        <v>1</v>
      </c>
      <c r="D19" s="9"/>
      <c r="E19" s="8">
        <f>IF(E18="ANO",1,0)</f>
        <v>1</v>
      </c>
      <c r="F19" s="9"/>
      <c r="G19" s="8">
        <f>IF(G18="ANO",1,0)</f>
        <v>0</v>
      </c>
      <c r="H19" s="68"/>
      <c r="I19" s="68"/>
      <c r="J19" s="1"/>
      <c r="K19" s="1"/>
      <c r="L19" s="1"/>
      <c r="M19" s="1"/>
      <c r="N19" s="1"/>
      <c r="O19" s="1"/>
      <c r="P19" s="1"/>
      <c r="Q19" s="1"/>
      <c r="R19" s="1"/>
      <c r="S19" s="130"/>
      <c r="U19" s="127"/>
      <c r="V19" s="61"/>
      <c r="W19" s="61"/>
      <c r="X19" s="61"/>
      <c r="Y19" s="61"/>
      <c r="Z19" s="61"/>
      <c r="AA19" s="61" t="s">
        <v>122</v>
      </c>
      <c r="AB19" s="61">
        <f>AB17/AB18</f>
        <v>1.0941488922040574</v>
      </c>
      <c r="AC19" s="61">
        <f>AC17/AC18</f>
        <v>1.172643079479019</v>
      </c>
      <c r="AD19" s="61">
        <f>AD17/AD18</f>
        <v>1.1795944520446209</v>
      </c>
    </row>
    <row r="20" spans="1:30" ht="15" customHeight="1" x14ac:dyDescent="0.3">
      <c r="A20" s="124" t="s">
        <v>13</v>
      </c>
      <c r="B20" s="124"/>
      <c r="C20" s="102">
        <v>0</v>
      </c>
      <c r="D20" s="1"/>
      <c r="E20" s="102">
        <v>0</v>
      </c>
      <c r="F20" s="1"/>
      <c r="G20" s="102">
        <v>0</v>
      </c>
      <c r="H20" s="1"/>
      <c r="I20" s="54" t="s">
        <v>15</v>
      </c>
      <c r="J20" s="1"/>
      <c r="K20" s="1"/>
      <c r="L20" s="1"/>
      <c r="M20" s="1"/>
      <c r="N20" s="1"/>
      <c r="O20" s="1"/>
      <c r="P20" s="1"/>
      <c r="Q20" s="1"/>
      <c r="R20" s="1"/>
      <c r="S20" s="130"/>
      <c r="V20" s="61"/>
      <c r="W20" s="61"/>
      <c r="X20" s="61"/>
      <c r="Y20" s="61"/>
      <c r="Z20" s="61"/>
      <c r="AA20" s="112" t="s">
        <v>125</v>
      </c>
      <c r="AB20" s="61"/>
      <c r="AC20" s="61"/>
      <c r="AD20" s="61"/>
    </row>
    <row r="21" spans="1:30" ht="15" customHeight="1" x14ac:dyDescent="0.3">
      <c r="A21" s="1"/>
      <c r="B21" s="1"/>
      <c r="C21" s="8"/>
      <c r="D21" s="9"/>
      <c r="E21" s="8"/>
      <c r="F21" s="9"/>
      <c r="G21" s="8"/>
      <c r="H21" s="1"/>
      <c r="I21" s="1"/>
      <c r="J21" s="1"/>
      <c r="K21" s="1"/>
      <c r="L21" s="1"/>
      <c r="M21" s="1"/>
      <c r="N21" s="1"/>
      <c r="O21" s="1"/>
      <c r="P21" s="1"/>
      <c r="Q21" s="1"/>
      <c r="R21" s="1"/>
      <c r="S21" s="130"/>
      <c r="V21" s="61"/>
      <c r="W21" s="61"/>
      <c r="X21" s="61"/>
      <c r="Y21" s="61"/>
      <c r="Z21" s="61"/>
      <c r="AA21" s="61" t="s">
        <v>126</v>
      </c>
      <c r="AB21" s="114">
        <f>(AB19-1)*$C$7</f>
        <v>1381.1642486335224</v>
      </c>
      <c r="AC21" s="114">
        <f>(AC19-1)*$C$7</f>
        <v>2532.6739759572092</v>
      </c>
      <c r="AD21" s="114">
        <f>(AD19-1)*$C$7</f>
        <v>2634.6506114945882</v>
      </c>
    </row>
    <row r="22" spans="1:30" ht="15" customHeight="1" x14ac:dyDescent="0.3">
      <c r="A22" s="124" t="s">
        <v>14</v>
      </c>
      <c r="B22" s="1"/>
      <c r="C22" s="102">
        <v>0</v>
      </c>
      <c r="D22" s="9"/>
      <c r="E22" s="102">
        <v>0</v>
      </c>
      <c r="F22" s="9"/>
      <c r="G22" s="102">
        <v>0</v>
      </c>
      <c r="H22" s="1"/>
      <c r="I22" s="54" t="s">
        <v>15</v>
      </c>
      <c r="J22" s="1"/>
      <c r="K22" s="116"/>
      <c r="L22" s="1"/>
      <c r="M22" s="1"/>
      <c r="N22" s="1"/>
      <c r="O22" s="1"/>
      <c r="P22" s="1"/>
      <c r="Q22" s="1"/>
      <c r="R22" s="1"/>
      <c r="S22" s="130"/>
      <c r="X22" s="129"/>
    </row>
    <row r="23" spans="1:30" ht="15" customHeight="1" x14ac:dyDescent="0.3">
      <c r="A23" s="124" t="s">
        <v>16</v>
      </c>
      <c r="B23" s="1"/>
      <c r="C23" s="102">
        <v>0</v>
      </c>
      <c r="D23" s="9"/>
      <c r="E23" s="102">
        <v>0</v>
      </c>
      <c r="F23" s="9"/>
      <c r="G23" s="102">
        <v>0</v>
      </c>
      <c r="H23" s="1"/>
      <c r="I23" s="1"/>
      <c r="J23" s="1"/>
      <c r="K23" s="119"/>
      <c r="L23" s="1"/>
      <c r="M23" s="1"/>
      <c r="N23" s="1"/>
      <c r="O23" s="1"/>
      <c r="P23" s="1"/>
      <c r="Q23" s="1"/>
      <c r="R23" s="1"/>
      <c r="S23" s="130"/>
    </row>
    <row r="24" spans="1:30" ht="15" customHeight="1" x14ac:dyDescent="0.3">
      <c r="A24" s="124"/>
      <c r="B24" s="1"/>
      <c r="C24" s="9"/>
      <c r="D24" s="9"/>
      <c r="E24" s="9"/>
      <c r="F24" s="9"/>
      <c r="G24" s="9"/>
      <c r="H24" s="1"/>
      <c r="I24" s="1"/>
      <c r="J24" s="1"/>
      <c r="K24" s="119"/>
      <c r="L24" s="1"/>
      <c r="M24" s="1"/>
      <c r="N24" s="1"/>
      <c r="O24" s="1"/>
      <c r="P24" s="1"/>
      <c r="Q24" s="1"/>
      <c r="R24" s="1"/>
      <c r="S24" s="130"/>
    </row>
    <row r="25" spans="1:30" ht="15" customHeight="1" x14ac:dyDescent="0.3">
      <c r="A25" s="124" t="s">
        <v>17</v>
      </c>
      <c r="B25" s="1"/>
      <c r="C25" s="102">
        <v>0</v>
      </c>
      <c r="D25" s="1"/>
      <c r="E25" s="102">
        <v>0</v>
      </c>
      <c r="F25" s="9"/>
      <c r="G25" s="102">
        <v>0</v>
      </c>
      <c r="H25" s="1"/>
      <c r="I25" s="54" t="s">
        <v>15</v>
      </c>
      <c r="J25" s="1"/>
      <c r="K25" s="119"/>
      <c r="L25" s="1"/>
      <c r="M25" s="1"/>
      <c r="N25" s="1"/>
      <c r="O25" s="1"/>
      <c r="P25" s="1"/>
      <c r="Q25" s="1"/>
      <c r="R25" s="1"/>
      <c r="S25" s="130"/>
      <c r="X25" s="129"/>
    </row>
    <row r="26" spans="1:30" ht="15" customHeight="1" x14ac:dyDescent="0.3">
      <c r="A26" s="124" t="s">
        <v>18</v>
      </c>
      <c r="B26" s="1"/>
      <c r="C26" s="102">
        <v>0</v>
      </c>
      <c r="D26" s="1"/>
      <c r="E26" s="102">
        <v>0</v>
      </c>
      <c r="F26" s="9"/>
      <c r="G26" s="102">
        <v>0</v>
      </c>
      <c r="H26" s="1"/>
      <c r="I26" s="54" t="s">
        <v>15</v>
      </c>
      <c r="J26" s="1"/>
      <c r="K26" s="116"/>
      <c r="L26" s="1"/>
      <c r="M26" s="1"/>
      <c r="N26" s="1"/>
      <c r="O26" s="1"/>
      <c r="P26" s="1"/>
      <c r="Q26" s="1"/>
      <c r="R26" s="1"/>
      <c r="S26" s="130"/>
    </row>
    <row r="27" spans="1:30" ht="15" customHeight="1" x14ac:dyDescent="0.3">
      <c r="A27" s="124" t="s">
        <v>19</v>
      </c>
      <c r="B27" s="1"/>
      <c r="C27" s="102">
        <v>0</v>
      </c>
      <c r="D27" s="1"/>
      <c r="E27" s="102">
        <v>0</v>
      </c>
      <c r="F27" s="9"/>
      <c r="G27" s="102">
        <v>0</v>
      </c>
      <c r="H27" s="1"/>
      <c r="I27" s="54" t="s">
        <v>15</v>
      </c>
      <c r="J27" s="1"/>
      <c r="K27" s="116"/>
      <c r="L27" s="1"/>
      <c r="M27" s="1"/>
      <c r="N27" s="1"/>
      <c r="O27" s="1"/>
      <c r="P27" s="1"/>
      <c r="Q27" s="1"/>
      <c r="R27" s="1"/>
      <c r="S27" s="130"/>
    </row>
    <row r="28" spans="1:30" ht="15" customHeight="1" x14ac:dyDescent="0.3">
      <c r="A28" s="124" t="s">
        <v>20</v>
      </c>
      <c r="B28" s="1"/>
      <c r="C28" s="102">
        <v>0</v>
      </c>
      <c r="D28" s="9"/>
      <c r="E28" s="102">
        <v>0</v>
      </c>
      <c r="F28" s="9"/>
      <c r="G28" s="102">
        <v>0</v>
      </c>
      <c r="H28" s="1"/>
      <c r="I28" s="1"/>
      <c r="J28" s="1"/>
      <c r="K28" s="116"/>
      <c r="L28" s="1"/>
      <c r="M28" s="1"/>
      <c r="N28" s="1"/>
      <c r="O28" s="1"/>
      <c r="P28" s="1"/>
      <c r="Q28" s="1"/>
      <c r="R28" s="1"/>
      <c r="S28" s="130"/>
      <c r="T28" s="127"/>
      <c r="W28" s="129"/>
    </row>
    <row r="29" spans="1:30" ht="15" customHeight="1" x14ac:dyDescent="0.3">
      <c r="A29" s="124" t="s">
        <v>21</v>
      </c>
      <c r="B29" s="1"/>
      <c r="C29" s="102">
        <v>0</v>
      </c>
      <c r="D29" s="9"/>
      <c r="E29" s="102">
        <v>0</v>
      </c>
      <c r="F29" s="9"/>
      <c r="G29" s="102">
        <v>0</v>
      </c>
      <c r="H29" s="1"/>
      <c r="I29" s="1"/>
      <c r="J29" s="1"/>
      <c r="K29" s="117"/>
      <c r="L29" s="1"/>
      <c r="M29" s="31"/>
      <c r="N29" s="1"/>
      <c r="O29" s="1"/>
      <c r="P29" s="1"/>
      <c r="Q29" s="1"/>
      <c r="R29" s="1"/>
      <c r="S29" s="130"/>
      <c r="X29" s="129"/>
    </row>
    <row r="30" spans="1:30" ht="15" customHeight="1" x14ac:dyDescent="0.3">
      <c r="A30" s="1"/>
      <c r="B30" s="1"/>
      <c r="C30" s="8"/>
      <c r="D30" s="9"/>
      <c r="E30" s="22"/>
      <c r="F30" s="9"/>
      <c r="G30" s="8"/>
      <c r="H30" s="1"/>
      <c r="I30" s="1"/>
      <c r="J30" s="1"/>
      <c r="K30" s="117"/>
      <c r="L30" s="1"/>
      <c r="M30" s="1"/>
      <c r="N30" s="1"/>
      <c r="O30" s="1"/>
      <c r="P30" s="1"/>
      <c r="Q30" s="1"/>
      <c r="R30" s="1"/>
      <c r="S30" s="130"/>
    </row>
    <row r="31" spans="1:30" ht="15" customHeight="1" x14ac:dyDescent="0.3">
      <c r="A31" s="1"/>
      <c r="B31" s="1"/>
      <c r="C31" s="70" t="str">
        <f>IF(TRUE,"",IF(C18="NE","",IF(C20/10&lt;Min_Rezerva," Malá rezerva ","")))</f>
        <v/>
      </c>
      <c r="D31" s="9"/>
      <c r="E31" s="70" t="str">
        <f>IF(TRUE,"",IF(E18="NE","",IF(E20/10&lt;Min_Rezerva," Malá rezerva ","")))</f>
        <v/>
      </c>
      <c r="F31" s="9"/>
      <c r="G31" s="70" t="str">
        <f>IF(TRUE,"",IF(G18="NE","",IF(G20/10&lt;Min_Rezerva," Malá rezerva ","")))</f>
        <v/>
      </c>
      <c r="H31" s="1"/>
      <c r="I31" s="1"/>
      <c r="J31" s="1"/>
      <c r="K31" s="117"/>
      <c r="L31" s="1"/>
      <c r="M31" s="1"/>
      <c r="N31" s="1"/>
      <c r="O31" s="1"/>
      <c r="P31" s="1"/>
      <c r="Q31" s="1"/>
      <c r="R31" s="1"/>
      <c r="S31" s="130"/>
    </row>
    <row r="32" spans="1:30" ht="15" customHeight="1" x14ac:dyDescent="0.3">
      <c r="A32" s="73" t="s">
        <v>22</v>
      </c>
      <c r="B32" s="68"/>
      <c r="C32" s="70" t="str">
        <f>IF(OR(AND(C20&lt;ZivMin,MAX(C20:C30)&gt;0),$C$6&lt;Parametry!$B$2,$C$7&lt;Parametry!$B$4,C22&lt;0,C23&lt;0,C25&lt;0,C26&lt;0,C27&lt;0,C28&lt;0,C29&lt;0),"X","")</f>
        <v/>
      </c>
      <c r="D32" s="71"/>
      <c r="E32" s="70" t="str">
        <f>IF(OR(AND(E20&lt;ZivMin,MAX(E20:E30)&gt;0),$C$6&lt;Parametry!$B$2,$C$7&lt;Parametry!$B$4,E22&lt;0,E23&lt;0,E25&lt;0,E26&lt;0,E27&lt;0,E28&lt;0,E29&lt;0),"X","")</f>
        <v/>
      </c>
      <c r="F32" s="71"/>
      <c r="G32" s="70" t="str">
        <f>IF(OR(AND(G20&lt;ZivMin,MAX(G20:G30)&gt;0),$C$6&lt;Parametry!$B$2,$C$7&lt;Parametry!$B$4,G22&lt;0,G23&lt;0,G25&lt;0,G26&lt;0,G27&lt;0,G28&lt;0,G29&lt;0),"X","")</f>
        <v/>
      </c>
      <c r="H32" s="67"/>
      <c r="I32" s="1"/>
      <c r="J32" s="1"/>
      <c r="K32" s="117"/>
      <c r="L32" s="1"/>
      <c r="M32" s="1"/>
      <c r="N32" s="1"/>
      <c r="O32" s="1"/>
      <c r="P32" s="1"/>
      <c r="Q32" s="1"/>
      <c r="R32" s="1"/>
      <c r="S32" s="130"/>
    </row>
    <row r="33" spans="1:19" ht="15" customHeight="1" x14ac:dyDescent="0.3">
      <c r="A33" s="124" t="s">
        <v>132</v>
      </c>
      <c r="B33" s="1"/>
      <c r="C33" s="18">
        <f>SUM(C25:C29)</f>
        <v>0</v>
      </c>
      <c r="D33" s="46"/>
      <c r="E33" s="18">
        <f>SUM(E25:E29)</f>
        <v>0</v>
      </c>
      <c r="F33" s="46"/>
      <c r="G33" s="18">
        <f>SUM(G25:G29)</f>
        <v>0</v>
      </c>
      <c r="H33" s="7"/>
      <c r="I33" s="1"/>
      <c r="J33" s="1"/>
      <c r="K33" s="118"/>
      <c r="L33" s="124"/>
      <c r="M33" s="1"/>
      <c r="N33" s="1"/>
      <c r="O33" s="1"/>
      <c r="P33" s="1"/>
      <c r="Q33" s="1"/>
      <c r="R33" s="1"/>
      <c r="S33" s="130"/>
    </row>
    <row r="34" spans="1:19" ht="15" customHeight="1" x14ac:dyDescent="0.3">
      <c r="A34" s="124" t="s">
        <v>133</v>
      </c>
      <c r="B34" s="1"/>
      <c r="C34" s="18">
        <f>C22+C23+C26*0.05+C27*0.1</f>
        <v>0</v>
      </c>
      <c r="D34" s="1"/>
      <c r="E34" s="18">
        <f>E22+E23+E26*0.05+E27*0.1</f>
        <v>0</v>
      </c>
      <c r="F34" s="1"/>
      <c r="G34" s="7">
        <f>G22+G23+G26*0.05+G27*0.1</f>
        <v>0</v>
      </c>
      <c r="H34" s="1"/>
      <c r="I34" s="54" t="s">
        <v>15</v>
      </c>
      <c r="J34" s="1"/>
      <c r="K34" s="117"/>
      <c r="L34" s="1"/>
      <c r="M34" s="1"/>
      <c r="N34" s="1"/>
      <c r="O34" s="1"/>
      <c r="P34" s="1"/>
      <c r="Q34" s="1"/>
      <c r="R34" s="1"/>
      <c r="S34" s="130"/>
    </row>
    <row r="35" spans="1:19" ht="15" customHeight="1" x14ac:dyDescent="0.3">
      <c r="A35" s="124"/>
      <c r="B35" s="124"/>
      <c r="C35" s="147"/>
      <c r="D35" s="124"/>
      <c r="E35" s="124"/>
      <c r="F35" s="124"/>
      <c r="G35" s="124"/>
      <c r="H35" s="124"/>
      <c r="I35" s="141"/>
      <c r="J35" s="1"/>
      <c r="K35" s="117"/>
      <c r="L35" s="1"/>
      <c r="M35" s="1"/>
      <c r="N35" s="1"/>
      <c r="O35" s="1"/>
      <c r="P35" s="1"/>
      <c r="Q35" s="1"/>
      <c r="R35" s="1"/>
      <c r="S35" s="130"/>
    </row>
    <row r="36" spans="1:19" ht="15" customHeight="1" x14ac:dyDescent="0.3">
      <c r="A36" s="124" t="s">
        <v>25</v>
      </c>
      <c r="B36" s="124"/>
      <c r="C36" s="19">
        <f>IF(C32="X",0,IF(C20&gt;0,ROUND(($C$6+C33)/(12*C20),2),0))</f>
        <v>0</v>
      </c>
      <c r="D36" s="1" t="s">
        <v>103</v>
      </c>
      <c r="E36" s="19">
        <f>IF(E32="X",0,IF(E20&gt;0,ROUND(($C$6+E33)/(12*E20),2),0))</f>
        <v>0</v>
      </c>
      <c r="F36" s="1" t="s">
        <v>103</v>
      </c>
      <c r="G36" s="19">
        <f>IF(G32="X",0,IF(G20&gt;0,ROUND(($C$6+G33)/(12*G20),2),0))</f>
        <v>0</v>
      </c>
      <c r="H36" s="1" t="s">
        <v>103</v>
      </c>
      <c r="I36" s="1"/>
      <c r="J36" s="1"/>
      <c r="K36" s="117"/>
      <c r="L36" s="1"/>
      <c r="M36" s="1"/>
      <c r="N36" s="1"/>
      <c r="O36" s="1"/>
      <c r="P36" s="1"/>
      <c r="Q36" s="1"/>
      <c r="R36" s="1"/>
      <c r="S36" s="130"/>
    </row>
    <row r="37" spans="1:19" ht="15" customHeight="1" x14ac:dyDescent="0.3">
      <c r="A37" s="124" t="s">
        <v>26</v>
      </c>
      <c r="B37" s="124"/>
      <c r="C37" s="19">
        <f>100*IF(C32="X",0,IF(C20&gt;0,ROUND(($C$7+C34)/C20,4),0))</f>
        <v>0</v>
      </c>
      <c r="D37" s="1" t="s">
        <v>102</v>
      </c>
      <c r="E37" s="19">
        <f>100*IF(E32="X",0,IF(E20&gt;0,ROUND(($C$7+E34)/E20,4),0))</f>
        <v>0</v>
      </c>
      <c r="F37" s="1" t="s">
        <v>102</v>
      </c>
      <c r="G37" s="19">
        <f>100*IF(G32="X",0,IF(G20&gt;0,ROUND(($C$7+G34)/G20,4),0))</f>
        <v>0</v>
      </c>
      <c r="H37" s="1" t="s">
        <v>102</v>
      </c>
      <c r="I37" s="1"/>
      <c r="J37" s="1"/>
      <c r="K37" s="148"/>
      <c r="L37" s="1"/>
      <c r="M37" s="1"/>
      <c r="N37" s="1"/>
      <c r="O37" s="1"/>
      <c r="P37" s="1"/>
      <c r="Q37" s="1"/>
      <c r="R37" s="1"/>
      <c r="S37" s="130"/>
    </row>
    <row r="38" spans="1:19" ht="15" customHeight="1" x14ac:dyDescent="0.3">
      <c r="A38" s="124"/>
      <c r="B38" s="124"/>
      <c r="C38" s="124"/>
      <c r="D38" s="124"/>
      <c r="E38" s="124"/>
      <c r="F38" s="124"/>
      <c r="G38" s="124"/>
      <c r="H38" s="124"/>
      <c r="I38" s="141"/>
      <c r="J38" s="1"/>
      <c r="K38" s="31"/>
      <c r="L38" s="1"/>
      <c r="M38" s="1"/>
      <c r="N38" s="1"/>
      <c r="O38" s="1"/>
      <c r="P38" s="1"/>
      <c r="Q38" s="1"/>
      <c r="R38" s="1"/>
      <c r="S38" s="130"/>
    </row>
    <row r="39" spans="1:19" ht="15" customHeight="1" x14ac:dyDescent="0.3">
      <c r="A39" s="1"/>
      <c r="B39" s="107"/>
      <c r="C39" s="175" t="s">
        <v>106</v>
      </c>
      <c r="D39" s="175"/>
      <c r="E39" s="175"/>
      <c r="F39" s="175"/>
      <c r="G39" s="175"/>
      <c r="H39" s="107"/>
      <c r="I39" s="1"/>
      <c r="J39" s="1"/>
      <c r="K39" s="1"/>
      <c r="L39" s="1"/>
      <c r="M39" s="1"/>
      <c r="N39" s="1"/>
      <c r="O39" s="1"/>
      <c r="P39" s="1"/>
      <c r="Q39" s="1"/>
      <c r="R39" s="1"/>
      <c r="S39" s="130"/>
    </row>
    <row r="40" spans="1:19" ht="15" customHeight="1" x14ac:dyDescent="0.3">
      <c r="A40" s="1"/>
      <c r="B40" s="1"/>
      <c r="C40" s="1"/>
      <c r="D40" s="1"/>
      <c r="E40" s="1"/>
      <c r="F40" s="1"/>
      <c r="G40" s="1"/>
      <c r="H40" s="1"/>
      <c r="I40" s="1"/>
      <c r="J40" s="1"/>
      <c r="K40" s="1"/>
      <c r="L40" s="1"/>
      <c r="M40" s="1"/>
      <c r="N40" s="1"/>
      <c r="O40" s="1"/>
      <c r="P40" s="1"/>
      <c r="Q40" s="1"/>
      <c r="R40" s="1"/>
      <c r="S40" s="130"/>
    </row>
    <row r="41" spans="1:19" ht="15" customHeight="1" x14ac:dyDescent="0.3">
      <c r="A41" s="5"/>
      <c r="B41" s="5"/>
      <c r="C41" s="105" t="s">
        <v>137</v>
      </c>
      <c r="D41" s="5"/>
      <c r="E41" s="16" t="s">
        <v>135</v>
      </c>
      <c r="F41" s="5"/>
      <c r="G41" s="16" t="s">
        <v>136</v>
      </c>
      <c r="H41" s="5"/>
      <c r="I41" s="1"/>
      <c r="J41" s="1"/>
      <c r="K41" s="1"/>
      <c r="L41" s="1"/>
      <c r="M41" s="1"/>
      <c r="N41" s="1"/>
      <c r="O41" s="1"/>
      <c r="P41" s="1"/>
      <c r="Q41" s="1"/>
      <c r="R41" s="1"/>
      <c r="S41" s="130"/>
    </row>
    <row r="42" spans="1:19" ht="15" customHeight="1" x14ac:dyDescent="0.3">
      <c r="A42" s="124" t="s">
        <v>109</v>
      </c>
      <c r="B42" s="5"/>
      <c r="C42" s="102">
        <v>0</v>
      </c>
      <c r="D42" s="5"/>
      <c r="E42" s="3" t="s">
        <v>134</v>
      </c>
      <c r="F42" s="5"/>
      <c r="G42" s="3" t="s">
        <v>134</v>
      </c>
      <c r="H42" s="5"/>
      <c r="I42" s="54" t="s">
        <v>15</v>
      </c>
      <c r="J42" s="1"/>
      <c r="K42" s="1"/>
      <c r="L42" s="1"/>
      <c r="M42" s="1"/>
      <c r="N42" s="1"/>
      <c r="O42" s="1"/>
      <c r="P42" s="1"/>
      <c r="Q42" s="1"/>
      <c r="R42" s="1"/>
      <c r="S42" s="130"/>
    </row>
    <row r="43" spans="1:19" ht="15" customHeight="1" x14ac:dyDescent="0.3">
      <c r="A43" s="124" t="s">
        <v>110</v>
      </c>
      <c r="B43" s="5"/>
      <c r="C43" s="102">
        <v>0</v>
      </c>
      <c r="D43" s="5"/>
      <c r="E43" s="102">
        <v>0</v>
      </c>
      <c r="F43" s="5"/>
      <c r="G43" s="102">
        <v>0</v>
      </c>
      <c r="H43" s="5"/>
      <c r="I43" s="1"/>
      <c r="J43" s="1"/>
      <c r="K43" s="1"/>
      <c r="L43" s="1"/>
      <c r="M43" s="1"/>
      <c r="N43" s="1"/>
      <c r="O43" s="1"/>
      <c r="P43" s="1"/>
      <c r="Q43" s="1"/>
      <c r="R43" s="1"/>
      <c r="S43" s="130"/>
    </row>
    <row r="44" spans="1:19" ht="15" customHeight="1" x14ac:dyDescent="0.3">
      <c r="A44" s="124" t="s">
        <v>108</v>
      </c>
      <c r="B44" s="5"/>
      <c r="C44" s="102">
        <v>0</v>
      </c>
      <c r="D44" s="5"/>
      <c r="E44" s="5"/>
      <c r="F44" s="5"/>
      <c r="G44" s="5"/>
      <c r="H44" s="5"/>
      <c r="I44" s="1"/>
      <c r="J44" s="1"/>
      <c r="K44" s="1"/>
      <c r="L44" s="1"/>
      <c r="M44" s="1"/>
      <c r="N44" s="1"/>
      <c r="O44" s="1"/>
      <c r="P44" s="1"/>
      <c r="Q44" s="1"/>
      <c r="R44" s="1"/>
      <c r="S44" s="130"/>
    </row>
    <row r="45" spans="1:19" ht="15" customHeight="1" x14ac:dyDescent="0.3">
      <c r="A45" s="5"/>
      <c r="B45" s="5"/>
      <c r="C45" s="105" t="s">
        <v>138</v>
      </c>
      <c r="D45" s="5"/>
      <c r="E45" s="5"/>
      <c r="F45" s="5"/>
      <c r="G45" s="5"/>
      <c r="H45" s="5"/>
      <c r="I45" s="1"/>
      <c r="J45" s="1"/>
      <c r="K45" s="124"/>
      <c r="L45" s="1"/>
      <c r="M45" s="1"/>
      <c r="N45" s="1"/>
      <c r="O45" s="1"/>
      <c r="P45" s="1"/>
      <c r="Q45" s="1"/>
      <c r="R45" s="1"/>
      <c r="S45" s="130"/>
    </row>
    <row r="46" spans="1:19" ht="15" customHeight="1" x14ac:dyDescent="0.3">
      <c r="A46" s="124" t="s">
        <v>105</v>
      </c>
      <c r="B46" s="5"/>
      <c r="C46" s="102">
        <v>0</v>
      </c>
      <c r="D46" s="5"/>
      <c r="E46" s="106">
        <f>0.1*E43</f>
        <v>0</v>
      </c>
      <c r="F46" s="5"/>
      <c r="G46" s="106">
        <f>0.05*G43</f>
        <v>0</v>
      </c>
      <c r="H46" s="5"/>
      <c r="I46" s="54" t="s">
        <v>15</v>
      </c>
      <c r="J46" s="1"/>
      <c r="K46" s="141"/>
      <c r="L46" s="141"/>
      <c r="M46" s="141"/>
      <c r="N46" s="141"/>
      <c r="O46" s="1"/>
      <c r="P46" s="1"/>
      <c r="Q46" s="1"/>
      <c r="R46" s="1"/>
      <c r="S46" s="130"/>
    </row>
    <row r="47" spans="1:19" ht="15" customHeight="1" x14ac:dyDescent="0.3">
      <c r="A47" s="124"/>
      <c r="B47" s="5"/>
      <c r="C47" s="124"/>
      <c r="D47" s="124"/>
      <c r="E47" s="124"/>
      <c r="F47" s="124"/>
      <c r="G47" s="124"/>
      <c r="H47" s="124"/>
      <c r="I47" s="141"/>
      <c r="J47" s="1"/>
      <c r="K47" s="141"/>
      <c r="L47" s="141"/>
      <c r="M47" s="141"/>
      <c r="N47" s="141"/>
      <c r="O47" s="1"/>
      <c r="P47" s="1"/>
      <c r="Q47" s="1"/>
      <c r="R47" s="1"/>
      <c r="S47" s="130"/>
    </row>
    <row r="48" spans="1:19" ht="15" customHeight="1" x14ac:dyDescent="0.3">
      <c r="A48" s="124"/>
      <c r="B48" s="110"/>
      <c r="C48" s="175" t="s">
        <v>111</v>
      </c>
      <c r="D48" s="175"/>
      <c r="E48" s="175"/>
      <c r="F48" s="175"/>
      <c r="G48" s="175"/>
      <c r="H48" s="110"/>
      <c r="I48" s="3"/>
      <c r="J48" s="1"/>
      <c r="K48" s="172" t="s">
        <v>15</v>
      </c>
      <c r="L48" s="172"/>
      <c r="M48" s="172"/>
      <c r="N48" s="172"/>
      <c r="O48" s="1"/>
      <c r="P48" s="1"/>
      <c r="Q48" s="1"/>
      <c r="R48" s="1"/>
      <c r="S48" s="130"/>
    </row>
    <row r="49" spans="1:19" ht="15" customHeight="1" x14ac:dyDescent="0.3">
      <c r="A49" s="124"/>
      <c r="B49" s="5"/>
      <c r="C49" s="87"/>
      <c r="D49" s="5"/>
      <c r="E49" s="5"/>
      <c r="F49" s="5"/>
      <c r="G49" s="5"/>
      <c r="H49" s="5"/>
      <c r="I49" s="1"/>
      <c r="J49" s="1"/>
      <c r="K49" s="1"/>
      <c r="L49" s="1"/>
      <c r="M49" s="1"/>
      <c r="N49" s="1"/>
      <c r="O49" s="1"/>
      <c r="P49" s="1"/>
      <c r="Q49" s="1"/>
      <c r="R49" s="1"/>
      <c r="S49" s="130"/>
    </row>
    <row r="50" spans="1:19" ht="15" customHeight="1" x14ac:dyDescent="0.3">
      <c r="A50" s="1"/>
      <c r="B50" s="1"/>
      <c r="C50" s="124" t="s">
        <v>27</v>
      </c>
      <c r="D50" s="1"/>
      <c r="E50" s="19">
        <f>IF(OR(AND(C19&gt;0,C32="X"),AND(E19&gt;0,E32="X"),AND(G19&gt;0,G32="X"),C31&lt;&gt;"",E31&lt;&gt;"",G31&lt;&gt;""),0,ROUND(IFERROR((1/12)*(C6+C19*C33+E19*E33+G19*G33-C42-E43-G43-C44-C43)/(C19*C20+E19*E20+G19*G20),0),2))</f>
        <v>0</v>
      </c>
      <c r="F50" s="1" t="s">
        <v>104</v>
      </c>
      <c r="G50" s="1"/>
      <c r="H50" s="1"/>
      <c r="I50" s="54" t="s">
        <v>15</v>
      </c>
      <c r="J50" s="1"/>
      <c r="K50" s="142" t="s">
        <v>156</v>
      </c>
      <c r="L50" s="1"/>
      <c r="M50" s="1"/>
      <c r="N50" s="1"/>
      <c r="O50" s="1"/>
      <c r="P50" s="1"/>
      <c r="Q50" s="1"/>
      <c r="R50" s="1"/>
      <c r="S50" s="130"/>
    </row>
    <row r="51" spans="1:19" ht="15" customHeight="1" x14ac:dyDescent="0.3">
      <c r="A51" s="1"/>
      <c r="B51" s="1"/>
      <c r="C51" s="124" t="s">
        <v>28</v>
      </c>
      <c r="D51" s="1"/>
      <c r="E51" s="19">
        <f>100*IF(OR(AND(C19&gt;0,C32="X"),AND(E19&gt;0,E32="X"),AND(G19&gt;0,G32="X"),C31&lt;&gt;"",E31&lt;&gt;"",G31&lt;&gt;""),0,ROUND(IFERROR((C7+C19*C34+E19*E34+G19*G34-C46-E46-G46)/(C19*C20+E19*E20+G19*G20),0),4))</f>
        <v>0</v>
      </c>
      <c r="F51" s="1" t="s">
        <v>102</v>
      </c>
      <c r="G51" s="1"/>
      <c r="H51" s="1"/>
      <c r="I51" s="54" t="s">
        <v>15</v>
      </c>
      <c r="J51" s="1"/>
      <c r="K51" s="143" t="s">
        <v>148</v>
      </c>
      <c r="L51" s="145" t="s">
        <v>157</v>
      </c>
      <c r="M51" s="145" t="s">
        <v>158</v>
      </c>
      <c r="N51" s="145" t="s">
        <v>159</v>
      </c>
      <c r="O51" s="1"/>
      <c r="P51" s="1"/>
      <c r="Q51" s="1"/>
      <c r="R51" s="1"/>
      <c r="S51" s="130"/>
    </row>
    <row r="52" spans="1:19" ht="15" customHeight="1" x14ac:dyDescent="0.3">
      <c r="A52" s="1"/>
      <c r="B52" s="1"/>
      <c r="C52" s="135" t="s">
        <v>150</v>
      </c>
      <c r="D52" s="1"/>
      <c r="E52" s="19">
        <f>100*IF(OR(AND(C19&gt;0,C32="X"),AND(E19&gt;0,E32="X"),AND(G19&gt;0,G32="X"),C31&lt;&gt;"",E31&lt;&gt;"",G31&lt;&gt;""),0,ROUND(IFERROR((C15+C19*C34+E19*E34+G19*G34-C46-E46-G46)/(C19*C20+E19*E20+G19*G20),0),4))</f>
        <v>0</v>
      </c>
      <c r="F52" s="1" t="s">
        <v>102</v>
      </c>
      <c r="G52" s="1"/>
      <c r="H52" s="1"/>
      <c r="I52" s="54" t="s">
        <v>15</v>
      </c>
      <c r="J52" s="1"/>
      <c r="K52" s="144" t="s">
        <v>25</v>
      </c>
      <c r="L52" s="144" t="s">
        <v>160</v>
      </c>
      <c r="M52" s="144" t="s">
        <v>174</v>
      </c>
      <c r="N52" s="144"/>
      <c r="O52" s="1"/>
      <c r="P52" s="1"/>
      <c r="Q52" s="1"/>
      <c r="R52" s="1"/>
      <c r="S52" s="130"/>
    </row>
    <row r="53" spans="1:19" ht="15" customHeight="1" x14ac:dyDescent="0.3">
      <c r="A53" s="1"/>
      <c r="B53" s="1"/>
      <c r="C53" s="124"/>
      <c r="D53" s="1"/>
      <c r="E53" s="18"/>
      <c r="F53" s="1"/>
      <c r="G53" s="2"/>
      <c r="H53" s="2"/>
      <c r="I53" s="1"/>
      <c r="J53" s="1"/>
      <c r="K53" s="144" t="s">
        <v>26</v>
      </c>
      <c r="L53" s="144" t="s">
        <v>161</v>
      </c>
      <c r="M53" s="144" t="s">
        <v>172</v>
      </c>
      <c r="N53" s="144" t="s">
        <v>173</v>
      </c>
      <c r="O53" s="1"/>
      <c r="P53" s="1"/>
      <c r="Q53" s="1"/>
      <c r="R53" s="1"/>
      <c r="S53" s="130"/>
    </row>
    <row r="54" spans="1:19" ht="15" customHeight="1" x14ac:dyDescent="0.3">
      <c r="A54" s="109" t="s">
        <v>107</v>
      </c>
      <c r="B54" s="1"/>
      <c r="C54" s="171" t="str">
        <f>"Použito celkové DTI "&amp;E50&amp;" a DSTI "&amp;E51&amp;" %."&amp;CHAR(10)&amp;"Celkové započítané příjmy: "&amp;TEXT(C20*C19+E20*E19+G20*G19,"# ##0")&amp;" Kč, "&amp;CHAR(10)&amp;
"Celkové zajištěné úvěry mimo MP: "&amp;TEXT(C28*C19+E28*E19+G28*G19-C42,"# ##0")&amp;" Kč,"&amp;CHAR(10)&amp;
"Celkové spotřební úvěry mimo MP: "&amp;TEXT(C29*C19+E29*E19+G29*G19-C43,"# ##0") &amp; " Kč,"&amp; CHAR(10)&amp;
"Celkové rámce KK a DEB: "&amp;TEXT((C26+C27)*C19+(E27+E26)*E19+(G27+G26)*G19-E43-G43,"# ##0")&amp;" Kč"</f>
        <v>Použito celkové DTI 0 a DSTI 0 %.
Celkové započítané příjmy: 0 Kč, 
Celkové zajištěné úvěry mimo MP: 0 Kč,
Celkové spotřební úvěry mimo MP: 0 Kč,
Celkové rámce KK a DEB: 0 Kč</v>
      </c>
      <c r="D54" s="171"/>
      <c r="E54" s="171"/>
      <c r="F54" s="171"/>
      <c r="G54" s="171"/>
      <c r="H54" s="171"/>
      <c r="I54" s="108" t="s">
        <v>15</v>
      </c>
      <c r="J54" s="1"/>
      <c r="K54" s="1"/>
      <c r="L54" s="1"/>
      <c r="M54" s="1"/>
      <c r="N54" s="1"/>
      <c r="O54" s="1"/>
      <c r="P54" s="1"/>
      <c r="Q54" s="1"/>
      <c r="R54" s="1"/>
      <c r="S54" s="130"/>
    </row>
    <row r="55" spans="1:19" ht="14.4" x14ac:dyDescent="0.3">
      <c r="A55" s="1"/>
      <c r="B55" s="1"/>
      <c r="C55" s="171"/>
      <c r="D55" s="171"/>
      <c r="E55" s="171"/>
      <c r="F55" s="171"/>
      <c r="G55" s="171"/>
      <c r="H55" s="171"/>
      <c r="I55" s="1"/>
      <c r="J55" s="1"/>
      <c r="K55" s="143" t="s">
        <v>155</v>
      </c>
      <c r="L55" s="144" t="s">
        <v>157</v>
      </c>
      <c r="M55" s="144" t="s">
        <v>158</v>
      </c>
      <c r="N55" s="144" t="s">
        <v>159</v>
      </c>
      <c r="O55" s="1"/>
      <c r="P55" s="1"/>
      <c r="Q55" s="1"/>
      <c r="R55" s="1"/>
      <c r="S55" s="130"/>
    </row>
    <row r="56" spans="1:19" ht="14.4" x14ac:dyDescent="0.3">
      <c r="A56" s="1"/>
      <c r="B56" s="1"/>
      <c r="C56" s="171"/>
      <c r="D56" s="171"/>
      <c r="E56" s="171"/>
      <c r="F56" s="171"/>
      <c r="G56" s="171"/>
      <c r="H56" s="171"/>
      <c r="I56" s="1"/>
      <c r="J56" s="125"/>
      <c r="K56" s="144" t="s">
        <v>25</v>
      </c>
      <c r="L56" s="144" t="s">
        <v>160</v>
      </c>
      <c r="M56" s="144" t="s">
        <v>174</v>
      </c>
      <c r="N56" s="144"/>
      <c r="O56" s="125"/>
      <c r="P56" s="125"/>
      <c r="Q56" s="125"/>
      <c r="R56" s="125"/>
      <c r="S56" s="130"/>
    </row>
    <row r="57" spans="1:19" ht="14.4" x14ac:dyDescent="0.3">
      <c r="A57" s="1"/>
      <c r="B57" s="1"/>
      <c r="C57" s="171"/>
      <c r="D57" s="171"/>
      <c r="E57" s="171"/>
      <c r="F57" s="171"/>
      <c r="G57" s="171"/>
      <c r="H57" s="171"/>
      <c r="I57" s="1"/>
      <c r="J57" s="125"/>
      <c r="K57" s="144" t="s">
        <v>26</v>
      </c>
      <c r="L57" s="144" t="s">
        <v>161</v>
      </c>
      <c r="M57" s="144" t="s">
        <v>172</v>
      </c>
      <c r="N57" s="144" t="s">
        <v>173</v>
      </c>
      <c r="O57" s="125"/>
      <c r="P57" s="125"/>
      <c r="Q57" s="125"/>
      <c r="R57" s="125"/>
      <c r="S57" s="130"/>
    </row>
    <row r="58" spans="1:19" ht="14.4" x14ac:dyDescent="0.3">
      <c r="A58" s="1"/>
      <c r="B58" s="1"/>
      <c r="C58" s="171"/>
      <c r="D58" s="171"/>
      <c r="E58" s="171"/>
      <c r="F58" s="171"/>
      <c r="G58" s="171"/>
      <c r="H58" s="171"/>
      <c r="I58" s="1"/>
      <c r="J58" s="125"/>
      <c r="K58" s="125"/>
      <c r="L58" s="125"/>
      <c r="M58" s="125"/>
      <c r="N58" s="125"/>
      <c r="O58" s="125"/>
      <c r="P58" s="125"/>
      <c r="Q58" s="125"/>
      <c r="R58" s="125"/>
      <c r="S58" s="130"/>
    </row>
    <row r="59" spans="1:19" ht="14.4" hidden="1" x14ac:dyDescent="0.3">
      <c r="A59" s="1"/>
      <c r="B59" s="1"/>
      <c r="C59" s="2"/>
      <c r="D59" s="1"/>
      <c r="E59" s="2"/>
      <c r="F59" s="1"/>
      <c r="G59" s="2"/>
      <c r="H59" s="2"/>
      <c r="I59" s="1"/>
      <c r="J59" s="125"/>
      <c r="K59" s="125"/>
      <c r="L59" s="125"/>
      <c r="M59" s="125"/>
      <c r="N59" s="125"/>
      <c r="O59" s="125"/>
      <c r="P59" s="125"/>
      <c r="Q59" s="125"/>
      <c r="R59" s="125"/>
      <c r="S59" s="130"/>
    </row>
    <row r="60" spans="1:19" ht="15" hidden="1" customHeight="1" x14ac:dyDescent="0.3">
      <c r="A60" s="130"/>
      <c r="B60" s="130"/>
      <c r="C60" s="131"/>
      <c r="D60" s="130"/>
      <c r="E60" s="131"/>
      <c r="F60" s="130"/>
      <c r="G60" s="130"/>
      <c r="H60" s="130"/>
      <c r="I60" s="130"/>
    </row>
    <row r="61" spans="1:19" ht="15" customHeight="1" x14ac:dyDescent="0.3"/>
  </sheetData>
  <sheetProtection algorithmName="SHA-512" hashValue="k0daLlYmhZY+5XsfqkbGaLJoM1NWNlPHSnJubrtm4iLC3zb7kibx6VL46T3dwEW7EJQvNz/NNz+a4OR/rnuigg==" saltValue="Dvf1pShv7+zqEKPPdYg4Hw==" spinCount="100000" sheet="1" selectLockedCells="1"/>
  <mergeCells count="9">
    <mergeCell ref="C54:H58"/>
    <mergeCell ref="K48:N48"/>
    <mergeCell ref="K6:O15"/>
    <mergeCell ref="K1:O1"/>
    <mergeCell ref="A1:H1"/>
    <mergeCell ref="C3:E3"/>
    <mergeCell ref="C39:G39"/>
    <mergeCell ref="C48:G48"/>
    <mergeCell ref="K5:O5"/>
  </mergeCells>
  <conditionalFormatting sqref="F33:F34">
    <cfRule type="cellIs" dxfId="95" priority="78" operator="equal">
      <formula>0</formula>
    </cfRule>
  </conditionalFormatting>
  <conditionalFormatting sqref="D37:D38 F37:F38">
    <cfRule type="cellIs" dxfId="94" priority="77" operator="equal">
      <formula>0</formula>
    </cfRule>
  </conditionalFormatting>
  <conditionalFormatting sqref="D37:D38 F37:F38">
    <cfRule type="cellIs" dxfId="93" priority="76" operator="between">
      <formula>0.0001</formula>
      <formula>0.45</formula>
    </cfRule>
  </conditionalFormatting>
  <conditionalFormatting sqref="E18">
    <cfRule type="cellIs" dxfId="92" priority="75" operator="equal">
      <formula>"NE"</formula>
    </cfRule>
  </conditionalFormatting>
  <conditionalFormatting sqref="C18">
    <cfRule type="cellIs" dxfId="91" priority="74" operator="equal">
      <formula>"NE"</formula>
    </cfRule>
  </conditionalFormatting>
  <conditionalFormatting sqref="G18">
    <cfRule type="cellIs" dxfId="90" priority="73" operator="equal">
      <formula>"NE"</formula>
    </cfRule>
  </conditionalFormatting>
  <conditionalFormatting sqref="C38">
    <cfRule type="cellIs" dxfId="89" priority="72" operator="equal">
      <formula>0</formula>
    </cfRule>
  </conditionalFormatting>
  <conditionalFormatting sqref="C38">
    <cfRule type="cellIs" dxfId="88" priority="71" operator="between">
      <formula>0.0001</formula>
      <formula>45</formula>
    </cfRule>
  </conditionalFormatting>
  <conditionalFormatting sqref="C38">
    <cfRule type="cellIs" dxfId="87" priority="70" stopIfTrue="1" operator="between">
      <formula>45.00000001</formula>
      <formula>46</formula>
    </cfRule>
  </conditionalFormatting>
  <conditionalFormatting sqref="C38">
    <cfRule type="cellIs" dxfId="86" priority="68" stopIfTrue="1" operator="between">
      <formula>45.000001</formula>
      <formula>46.000001</formula>
    </cfRule>
    <cfRule type="cellIs" dxfId="85" priority="69" operator="greaterThan">
      <formula>45</formula>
    </cfRule>
  </conditionalFormatting>
  <conditionalFormatting sqref="E38">
    <cfRule type="cellIs" dxfId="84" priority="67" operator="equal">
      <formula>0</formula>
    </cfRule>
  </conditionalFormatting>
  <conditionalFormatting sqref="E38">
    <cfRule type="cellIs" dxfId="83" priority="66" operator="between">
      <formula>0.0001</formula>
      <formula>45</formula>
    </cfRule>
  </conditionalFormatting>
  <conditionalFormatting sqref="E38">
    <cfRule type="cellIs" dxfId="82" priority="65" stopIfTrue="1" operator="between">
      <formula>45.00000001</formula>
      <formula>46</formula>
    </cfRule>
  </conditionalFormatting>
  <conditionalFormatting sqref="E38">
    <cfRule type="cellIs" dxfId="81" priority="63" stopIfTrue="1" operator="between">
      <formula>45.000001</formula>
      <formula>46.000001</formula>
    </cfRule>
    <cfRule type="cellIs" dxfId="80" priority="64" operator="greaterThan">
      <formula>45</formula>
    </cfRule>
  </conditionalFormatting>
  <conditionalFormatting sqref="G38">
    <cfRule type="cellIs" dxfId="79" priority="62" operator="equal">
      <formula>0</formula>
    </cfRule>
  </conditionalFormatting>
  <conditionalFormatting sqref="G38">
    <cfRule type="cellIs" dxfId="78" priority="61" operator="between">
      <formula>0.0001</formula>
      <formula>45</formula>
    </cfRule>
  </conditionalFormatting>
  <conditionalFormatting sqref="G38">
    <cfRule type="cellIs" dxfId="77" priority="60" stopIfTrue="1" operator="between">
      <formula>45.00000001</formula>
      <formula>46</formula>
    </cfRule>
  </conditionalFormatting>
  <conditionalFormatting sqref="G38">
    <cfRule type="cellIs" dxfId="76" priority="58" stopIfTrue="1" operator="between">
      <formula>45.000001</formula>
      <formula>46.000001</formula>
    </cfRule>
    <cfRule type="cellIs" dxfId="75" priority="59" operator="greaterThan">
      <formula>45</formula>
    </cfRule>
  </conditionalFormatting>
  <conditionalFormatting sqref="C37">
    <cfRule type="cellIs" dxfId="74" priority="54" stopIfTrue="1" operator="between">
      <formula>DSTI_Zluta</formula>
      <formula>Limit_DSTI</formula>
    </cfRule>
    <cfRule type="cellIs" dxfId="73" priority="57" stopIfTrue="1" operator="equal">
      <formula>0</formula>
    </cfRule>
  </conditionalFormatting>
  <conditionalFormatting sqref="C37">
    <cfRule type="cellIs" dxfId="72" priority="56" stopIfTrue="1" operator="between">
      <formula>0.0001</formula>
      <formula>DSTI_Zluta</formula>
    </cfRule>
  </conditionalFormatting>
  <conditionalFormatting sqref="C37">
    <cfRule type="cellIs" dxfId="71" priority="55" stopIfTrue="1" operator="greaterThan">
      <formula>Limit_DSTI</formula>
    </cfRule>
  </conditionalFormatting>
  <conditionalFormatting sqref="C36">
    <cfRule type="cellIs" dxfId="70" priority="50" stopIfTrue="1" operator="between">
      <formula>DTI_Zluta</formula>
      <formula>Limit_DTI</formula>
    </cfRule>
    <cfRule type="cellIs" dxfId="69" priority="51" operator="greaterThan">
      <formula>Limit_DTI</formula>
    </cfRule>
  </conditionalFormatting>
  <conditionalFormatting sqref="C36">
    <cfRule type="cellIs" dxfId="68" priority="53" operator="equal">
      <formula>0</formula>
    </cfRule>
  </conditionalFormatting>
  <conditionalFormatting sqref="C36">
    <cfRule type="cellIs" dxfId="67" priority="52" operator="between">
      <formula>0.00001</formula>
      <formula>DTI_Zluta</formula>
    </cfRule>
  </conditionalFormatting>
  <conditionalFormatting sqref="E36">
    <cfRule type="cellIs" dxfId="66" priority="46" operator="between">
      <formula>DTI_Zluta</formula>
      <formula>Limit_DTI</formula>
    </cfRule>
    <cfRule type="cellIs" dxfId="65" priority="47" operator="greaterThan">
      <formula>Limit_DTI</formula>
    </cfRule>
  </conditionalFormatting>
  <conditionalFormatting sqref="E36">
    <cfRule type="cellIs" dxfId="64" priority="49" operator="equal">
      <formula>0</formula>
    </cfRule>
  </conditionalFormatting>
  <conditionalFormatting sqref="E36">
    <cfRule type="cellIs" dxfId="63" priority="48" operator="between">
      <formula>0.00001</formula>
      <formula>DTI_Zluta</formula>
    </cfRule>
  </conditionalFormatting>
  <conditionalFormatting sqref="G36">
    <cfRule type="cellIs" dxfId="62" priority="42" operator="between">
      <formula>DTI_Zluta</formula>
      <formula>Limit_DTI</formula>
    </cfRule>
    <cfRule type="cellIs" dxfId="61" priority="43" operator="greaterThan">
      <formula>Limit_DTI</formula>
    </cfRule>
  </conditionalFormatting>
  <conditionalFormatting sqref="G36">
    <cfRule type="cellIs" dxfId="60" priority="45" operator="equal">
      <formula>0</formula>
    </cfRule>
  </conditionalFormatting>
  <conditionalFormatting sqref="G36">
    <cfRule type="cellIs" dxfId="59" priority="44" operator="between">
      <formula>0.00001</formula>
      <formula>DTI_Zluta</formula>
    </cfRule>
  </conditionalFormatting>
  <conditionalFormatting sqref="E50">
    <cfRule type="cellIs" dxfId="58" priority="38" operator="between">
      <formula>DTI_Zluta</formula>
      <formula>Limit_DTI</formula>
    </cfRule>
    <cfRule type="cellIs" dxfId="57" priority="39" operator="greaterThan">
      <formula>Limit_DTI</formula>
    </cfRule>
  </conditionalFormatting>
  <conditionalFormatting sqref="E50">
    <cfRule type="cellIs" dxfId="56" priority="41" operator="equal">
      <formula>0</formula>
    </cfRule>
  </conditionalFormatting>
  <conditionalFormatting sqref="E50">
    <cfRule type="cellIs" dxfId="55" priority="40" operator="between">
      <formula>0.00001</formula>
      <formula>DTI_Zluta</formula>
    </cfRule>
  </conditionalFormatting>
  <conditionalFormatting sqref="E37">
    <cfRule type="cellIs" dxfId="54" priority="34" stopIfTrue="1" operator="between">
      <formula>DSTI_Zluta</formula>
      <formula>Limit_DSTI</formula>
    </cfRule>
    <cfRule type="cellIs" dxfId="53" priority="37" stopIfTrue="1" operator="equal">
      <formula>0</formula>
    </cfRule>
  </conditionalFormatting>
  <conditionalFormatting sqref="E37">
    <cfRule type="cellIs" dxfId="52" priority="36" stopIfTrue="1" operator="between">
      <formula>0.0001</formula>
      <formula>DSTI_Zluta</formula>
    </cfRule>
  </conditionalFormatting>
  <conditionalFormatting sqref="E37">
    <cfRule type="cellIs" dxfId="51" priority="35" stopIfTrue="1" operator="greaterThan">
      <formula>Limit_DSTI</formula>
    </cfRule>
  </conditionalFormatting>
  <conditionalFormatting sqref="G37">
    <cfRule type="cellIs" dxfId="50" priority="30" stopIfTrue="1" operator="between">
      <formula>DSTI_Zluta</formula>
      <formula>Limit_DSTI</formula>
    </cfRule>
    <cfRule type="cellIs" dxfId="49" priority="33" stopIfTrue="1" operator="equal">
      <formula>0</formula>
    </cfRule>
  </conditionalFormatting>
  <conditionalFormatting sqref="G37">
    <cfRule type="cellIs" dxfId="48" priority="32" stopIfTrue="1" operator="between">
      <formula>0.0001</formula>
      <formula>DSTI_Zluta</formula>
    </cfRule>
  </conditionalFormatting>
  <conditionalFormatting sqref="G37">
    <cfRule type="cellIs" dxfId="47" priority="31" stopIfTrue="1" operator="greaterThan">
      <formula>Limit_DSTI</formula>
    </cfRule>
  </conditionalFormatting>
  <conditionalFormatting sqref="C32">
    <cfRule type="cellIs" dxfId="46" priority="25" operator="equal">
      <formula>"X"</formula>
    </cfRule>
  </conditionalFormatting>
  <conditionalFormatting sqref="E32">
    <cfRule type="cellIs" dxfId="45" priority="24" operator="equal">
      <formula>"X"</formula>
    </cfRule>
  </conditionalFormatting>
  <conditionalFormatting sqref="G32">
    <cfRule type="cellIs" dxfId="44" priority="23" operator="equal">
      <formula>"X"</formula>
    </cfRule>
  </conditionalFormatting>
  <conditionalFormatting sqref="E51">
    <cfRule type="cellIs" dxfId="43" priority="26" stopIfTrue="1" operator="between">
      <formula>DSTI_Zluta</formula>
      <formula>Limit_DSTI</formula>
    </cfRule>
    <cfRule type="cellIs" dxfId="42" priority="27" stopIfTrue="1" operator="greaterThan">
      <formula>Limit_DSTI</formula>
    </cfRule>
    <cfRule type="cellIs" dxfId="41" priority="28" stopIfTrue="1" operator="between">
      <formula>0.0001</formula>
      <formula>DSTI_Zluta</formula>
    </cfRule>
    <cfRule type="cellIs" dxfId="40" priority="29" stopIfTrue="1" operator="equal">
      <formula>0</formula>
    </cfRule>
  </conditionalFormatting>
  <conditionalFormatting sqref="E52">
    <cfRule type="cellIs" dxfId="39" priority="11" stopIfTrue="1" operator="between">
      <formula>DSTI_Zluta</formula>
      <formula>Limit_DSTI</formula>
    </cfRule>
    <cfRule type="cellIs" dxfId="38" priority="12" stopIfTrue="1" operator="greaterThan">
      <formula>Limit_DSTI</formula>
    </cfRule>
    <cfRule type="cellIs" dxfId="37" priority="13" stopIfTrue="1" operator="between">
      <formula>0.0001</formula>
      <formula>DSTI_Zluta</formula>
    </cfRule>
    <cfRule type="cellIs" dxfId="36" priority="14" stopIfTrue="1" operator="equal">
      <formula>0</formula>
    </cfRule>
  </conditionalFormatting>
  <conditionalFormatting sqref="C31">
    <cfRule type="cellIs" dxfId="35" priority="9" operator="equal">
      <formula>"X"</formula>
    </cfRule>
  </conditionalFormatting>
  <conditionalFormatting sqref="E31">
    <cfRule type="cellIs" dxfId="34" priority="2" operator="equal">
      <formula>"X"</formula>
    </cfRule>
  </conditionalFormatting>
  <conditionalFormatting sqref="G31">
    <cfRule type="cellIs" dxfId="33" priority="1" operator="equal">
      <formula>"X"</formula>
    </cfRule>
  </conditionalFormatting>
  <dataValidations count="4">
    <dataValidation type="list" allowBlank="1" showInputMessage="1" showErrorMessage="1" sqref="G3" xr:uid="{621AE9A7-6083-42C4-BB7C-00B32FC09725}">
      <formula1>"Mladí do 36 let,Starší nad 36 let"</formula1>
    </dataValidation>
    <dataValidation type="decimal" allowBlank="1" showInputMessage="1" showErrorMessage="1" sqref="G22:G23 G25:G29 E22:E23 E25:E29 C22:C23 C46 E43 G43 C42:C44 C25:C29" xr:uid="{95576BB9-53C5-476D-AE14-BE0F00A9A47F}">
      <formula1>0</formula1>
      <formula2>9999999999999</formula2>
    </dataValidation>
    <dataValidation type="list" allowBlank="1" showInputMessage="1" showErrorMessage="1" sqref="C18 E18 G18" xr:uid="{AC596AE7-3CD9-4049-BB64-B88D52F55EDB}">
      <formula1>"ANO,NE"</formula1>
    </dataValidation>
    <dataValidation type="list" allowBlank="1" showInputMessage="1" showErrorMessage="1" sqref="C10" xr:uid="{7E6764EC-27C9-4EC6-A872-2DD5A18CAF4B}">
      <formula1>"3,5,8,10"</formula1>
    </dataValidation>
  </dataValidations>
  <pageMargins left="0" right="0" top="0" bottom="0" header="0" footer="0"/>
  <pageSetup paperSize="9" fitToHeight="0" orientation="portrait" r:id="rId1"/>
  <headerFooter>
    <oddFooter>&amp;C&amp;1#&amp;"Calibri"&amp;9&amp;K000000 C2 - CONFIDENTIAL</oddFooter>
  </headerFooter>
  <drawing r:id="rId2"/>
  <legacyDrawing r:id="rId3"/>
  <extLst>
    <ext xmlns:x14="http://schemas.microsoft.com/office/spreadsheetml/2009/9/main" uri="{CCE6A557-97BC-4b89-ADB6-D9C93CAAB3DF}">
      <x14:dataValidations xmlns:xm="http://schemas.microsoft.com/office/excel/2006/main" count="5">
        <x14:dataValidation type="decimal" allowBlank="1" showInputMessage="1" showErrorMessage="1" xr:uid="{94BF59C0-C194-44A8-AD53-7DCBFAA8665C}">
          <x14:formula1>
            <xm:f>Parametry!XFB7</xm:f>
          </x14:formula1>
          <x14:formula2>
            <xm:f>Parametry!XFB8</xm:f>
          </x14:formula2>
          <xm:sqref>C20 E20</xm:sqref>
        </x14:dataValidation>
        <x14:dataValidation type="decimal" allowBlank="1" showInputMessage="1" showErrorMessage="1" error="Zadali jste chybnou hodnotu." xr:uid="{B88A355B-9165-4E0A-8277-94A525EEE962}">
          <x14:formula1>
            <xm:f>Parametry!B13</xm:f>
          </x14:formula1>
          <x14:formula2>
            <xm:f>Parametry!B14</xm:f>
          </x14:formula2>
          <xm:sqref>C12</xm:sqref>
        </x14:dataValidation>
        <x14:dataValidation type="decimal" allowBlank="1" showInputMessage="1" showErrorMessage="1" error="Zadali jste chybnou hodnotu." xr:uid="{A7EC3617-4FE6-4678-AE32-E6DE81C02CA2}">
          <x14:formula1>
            <xm:f>Parametry!B13</xm:f>
          </x14:formula1>
          <x14:formula2>
            <xm:f>Parametry!B14</xm:f>
          </x14:formula2>
          <xm:sqref>C11</xm:sqref>
        </x14:dataValidation>
        <x14:dataValidation type="decimal" allowBlank="1" showInputMessage="1" showErrorMessage="1" xr:uid="{F203E0E4-6757-4FB2-AD41-FE60EB30AB09}">
          <x14:formula1>
            <xm:f>Parametry!XFD4</xm:f>
          </x14:formula1>
          <x14:formula2>
            <xm:f>Parametry!XFD5</xm:f>
          </x14:formula2>
          <xm:sqref>C7:C9</xm:sqref>
        </x14:dataValidation>
        <x14:dataValidation type="decimal" allowBlank="1" showInputMessage="1" showErrorMessage="1" xr:uid="{56437B4C-FC99-48E4-9CE5-406DD8370342}">
          <x14:formula1>
            <xm:f>Parametry!XFD2</xm:f>
          </x14:formula1>
          <x14:formula2>
            <xm:f>Parametry!XFD3</xm:f>
          </x14:formula2>
          <xm:sqref>C6</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A9DF20-3DF1-4EAE-B9D5-7EBD27CBFDDC}">
  <sheetPr codeName="List1"/>
  <dimension ref="A1:M23"/>
  <sheetViews>
    <sheetView showGridLines="0" showRowColHeaders="0" zoomScale="115" zoomScaleNormal="115" workbookViewId="0">
      <selection activeCell="G6" sqref="G6"/>
    </sheetView>
  </sheetViews>
  <sheetFormatPr defaultColWidth="0" defaultRowHeight="14.4" zeroHeight="1" x14ac:dyDescent="0.3"/>
  <cols>
    <col min="1" max="1" width="1.44140625" customWidth="1"/>
    <col min="2" max="2" width="8" customWidth="1"/>
    <col min="3" max="3" width="14.109375" customWidth="1"/>
    <col min="4" max="5" width="9.44140625" customWidth="1"/>
    <col min="6" max="6" width="35.44140625" customWidth="1"/>
    <col min="7" max="7" width="13.44140625" bestFit="1" customWidth="1"/>
    <col min="8" max="8" width="3.6640625" customWidth="1"/>
    <col min="9" max="9" width="13.44140625" bestFit="1" customWidth="1"/>
    <col min="10" max="10" width="3.109375" customWidth="1"/>
    <col min="11" max="11" width="13.44140625" bestFit="1" customWidth="1"/>
    <col min="12" max="13" width="9.109375" customWidth="1"/>
    <col min="14" max="16384" width="9.109375" hidden="1"/>
  </cols>
  <sheetData>
    <row r="1" spans="1:13" ht="15.6" x14ac:dyDescent="0.3">
      <c r="A1" s="1"/>
      <c r="B1" s="159" t="s">
        <v>162</v>
      </c>
      <c r="C1" s="159"/>
      <c r="D1" s="159"/>
      <c r="E1" s="159"/>
      <c r="F1" s="159"/>
      <c r="G1" s="159"/>
      <c r="H1" s="159"/>
      <c r="I1" s="159"/>
      <c r="J1" s="159"/>
      <c r="K1" s="159"/>
      <c r="L1" s="159"/>
      <c r="M1" s="159"/>
    </row>
    <row r="2" spans="1:13" x14ac:dyDescent="0.3">
      <c r="A2" s="1"/>
      <c r="B2" s="1"/>
      <c r="C2" s="1"/>
      <c r="D2" s="1"/>
      <c r="E2" s="1"/>
      <c r="F2" s="1"/>
      <c r="G2" s="1"/>
      <c r="H2" s="1"/>
      <c r="I2" s="1"/>
      <c r="J2" s="1"/>
      <c r="K2" s="1"/>
      <c r="L2" s="1"/>
      <c r="M2" s="1"/>
    </row>
    <row r="3" spans="1:13" x14ac:dyDescent="0.3">
      <c r="A3" s="1"/>
      <c r="B3" s="1"/>
      <c r="C3" s="1"/>
      <c r="D3" s="1"/>
      <c r="E3" s="1"/>
      <c r="F3" s="1"/>
      <c r="G3" s="1"/>
      <c r="H3" s="1"/>
      <c r="I3" s="1"/>
      <c r="J3" s="1"/>
      <c r="K3" s="1"/>
      <c r="L3" s="1"/>
      <c r="M3" s="1"/>
    </row>
    <row r="4" spans="1:13" x14ac:dyDescent="0.3">
      <c r="A4" s="1"/>
      <c r="B4" s="1"/>
      <c r="C4" s="1"/>
      <c r="D4" s="1"/>
      <c r="E4" s="1"/>
      <c r="F4" s="1"/>
      <c r="G4" s="3" t="s">
        <v>168</v>
      </c>
      <c r="H4" s="1"/>
      <c r="I4" s="3" t="s">
        <v>169</v>
      </c>
      <c r="J4" s="1"/>
      <c r="K4" s="3" t="s">
        <v>167</v>
      </c>
      <c r="L4" s="1"/>
      <c r="M4" s="1"/>
    </row>
    <row r="5" spans="1:13" x14ac:dyDescent="0.3">
      <c r="A5" s="1"/>
      <c r="B5" s="150" t="s">
        <v>163</v>
      </c>
      <c r="C5" s="150"/>
      <c r="D5" s="150"/>
      <c r="E5" s="150"/>
      <c r="F5" s="150"/>
      <c r="G5" s="102">
        <v>30984</v>
      </c>
      <c r="H5" s="1"/>
      <c r="I5" s="102">
        <v>31190</v>
      </c>
      <c r="J5" s="1"/>
      <c r="K5" s="149">
        <f>G5+I5</f>
        <v>62174</v>
      </c>
      <c r="L5" s="1"/>
      <c r="M5" s="1"/>
    </row>
    <row r="6" spans="1:13" x14ac:dyDescent="0.3">
      <c r="A6" s="1"/>
      <c r="B6" s="150" t="s">
        <v>164</v>
      </c>
      <c r="C6" s="150"/>
      <c r="D6" s="150"/>
      <c r="E6" s="150"/>
      <c r="F6" s="150"/>
      <c r="G6" s="102">
        <v>9900</v>
      </c>
      <c r="H6" s="1"/>
      <c r="I6" s="102">
        <v>9900</v>
      </c>
      <c r="J6" s="1"/>
      <c r="K6" s="149">
        <f t="shared" ref="K6:K9" si="0">G6+I6</f>
        <v>19800</v>
      </c>
      <c r="L6" s="1"/>
      <c r="M6" s="1"/>
    </row>
    <row r="7" spans="1:13" x14ac:dyDescent="0.3">
      <c r="A7" s="1"/>
      <c r="B7" s="150" t="s">
        <v>165</v>
      </c>
      <c r="C7" s="150"/>
      <c r="D7" s="150"/>
      <c r="E7" s="150"/>
      <c r="F7" s="150"/>
      <c r="G7" s="102">
        <v>14532</v>
      </c>
      <c r="H7" s="1"/>
      <c r="I7" s="102">
        <v>0</v>
      </c>
      <c r="J7" s="1"/>
      <c r="K7" s="149">
        <f t="shared" si="0"/>
        <v>14532</v>
      </c>
      <c r="L7" s="1"/>
      <c r="M7" s="1"/>
    </row>
    <row r="8" spans="1:13" x14ac:dyDescent="0.3">
      <c r="A8" s="1"/>
      <c r="B8" s="150" t="s">
        <v>171</v>
      </c>
      <c r="C8" s="150"/>
      <c r="D8" s="150"/>
      <c r="E8" s="150"/>
      <c r="F8" s="150"/>
      <c r="G8" s="102">
        <v>8250</v>
      </c>
      <c r="H8" s="1"/>
      <c r="I8" s="102">
        <v>9404</v>
      </c>
      <c r="J8" s="1"/>
      <c r="K8" s="149">
        <f t="shared" si="0"/>
        <v>17654</v>
      </c>
      <c r="L8" s="1"/>
      <c r="M8" s="1"/>
    </row>
    <row r="9" spans="1:13" x14ac:dyDescent="0.3">
      <c r="A9" s="1"/>
      <c r="B9" s="150" t="s">
        <v>166</v>
      </c>
      <c r="C9" s="150"/>
      <c r="D9" s="150"/>
      <c r="E9" s="150"/>
      <c r="F9" s="150"/>
      <c r="G9" s="149">
        <f>IF(MAX(G5:G8)&lt;=0,0,IF(G5*10%&lt;Min_Rezerva,Min_Rezerva,G5*10%))</f>
        <v>3100</v>
      </c>
      <c r="H9" s="1"/>
      <c r="I9" s="149">
        <f>IF(MAX(I5:I8)&lt;=0,0,IF(I5*10%&lt;Min_Rezerva,Min_Rezerva,I5*10%))</f>
        <v>3119</v>
      </c>
      <c r="J9" s="1"/>
      <c r="K9" s="149">
        <f t="shared" si="0"/>
        <v>6219</v>
      </c>
      <c r="L9" s="1"/>
      <c r="M9" s="1"/>
    </row>
    <row r="10" spans="1:13" x14ac:dyDescent="0.3">
      <c r="A10" s="1"/>
      <c r="B10" s="1"/>
      <c r="C10" s="1"/>
      <c r="D10" s="1"/>
      <c r="E10" s="1"/>
      <c r="F10" s="1"/>
      <c r="G10" s="1"/>
      <c r="H10" s="1"/>
      <c r="I10" s="1"/>
      <c r="J10" s="1"/>
      <c r="K10" s="1"/>
      <c r="L10" s="1"/>
      <c r="M10" s="1"/>
    </row>
    <row r="11" spans="1:13" x14ac:dyDescent="0.3">
      <c r="A11" s="1"/>
      <c r="B11" s="150" t="s">
        <v>170</v>
      </c>
      <c r="C11" s="152">
        <f>IF(AND(G11="",I11=""),K5-K6-K7-K8-K9,"Chyba")</f>
        <v>3969</v>
      </c>
      <c r="D11" s="1"/>
      <c r="E11" s="146" t="s">
        <v>15</v>
      </c>
      <c r="F11" s="1"/>
      <c r="G11" s="151" t="str">
        <f>IF(TRUE,"",IF((G9)&lt;Min_Rezerva,"Malá rezerva","4544"))</f>
        <v/>
      </c>
      <c r="H11" s="1"/>
      <c r="I11" s="151" t="str">
        <f>IF(TRUE,"",IF((I9)&lt;Min_Rezerva,"Malá rezerva","4544"))</f>
        <v/>
      </c>
      <c r="J11" s="1"/>
      <c r="K11" s="1"/>
      <c r="L11" s="1"/>
      <c r="M11" s="1"/>
    </row>
    <row r="12" spans="1:13" x14ac:dyDescent="0.3">
      <c r="A12" s="1"/>
      <c r="B12" s="1"/>
      <c r="C12" s="1"/>
      <c r="D12" s="1"/>
      <c r="E12" s="1"/>
      <c r="F12" s="1"/>
      <c r="G12" s="1"/>
      <c r="H12" s="1"/>
      <c r="I12" s="1"/>
      <c r="J12" s="1"/>
      <c r="K12" s="1"/>
      <c r="L12" s="1"/>
      <c r="M12" s="1"/>
    </row>
    <row r="13" spans="1:13" hidden="1" x14ac:dyDescent="0.3">
      <c r="A13" s="1"/>
      <c r="B13" s="1"/>
      <c r="C13" s="1"/>
      <c r="D13" s="1"/>
      <c r="E13" s="1"/>
      <c r="F13" s="1"/>
      <c r="G13" s="1"/>
      <c r="H13" s="1"/>
      <c r="I13" s="1"/>
      <c r="J13" s="1"/>
      <c r="K13" s="1"/>
      <c r="L13" s="1"/>
      <c r="M13" s="1"/>
    </row>
    <row r="14" spans="1:13" hidden="1" x14ac:dyDescent="0.3">
      <c r="A14" s="1"/>
      <c r="B14" s="1"/>
      <c r="C14" s="1"/>
      <c r="D14" s="1"/>
      <c r="E14" s="1"/>
      <c r="F14" s="1"/>
      <c r="G14" s="1"/>
      <c r="H14" s="1"/>
      <c r="I14" s="1"/>
      <c r="J14" s="1"/>
      <c r="K14" s="1"/>
      <c r="L14" s="1"/>
      <c r="M14" s="1"/>
    </row>
    <row r="15" spans="1:13" hidden="1" x14ac:dyDescent="0.3">
      <c r="A15" s="1"/>
      <c r="B15" s="1"/>
      <c r="C15" s="1"/>
      <c r="D15" s="1"/>
      <c r="E15" s="1"/>
      <c r="F15" s="1"/>
      <c r="G15" s="1"/>
      <c r="H15" s="1"/>
      <c r="I15" s="1"/>
      <c r="J15" s="1"/>
      <c r="K15" s="1"/>
      <c r="L15" s="1"/>
      <c r="M15" s="1"/>
    </row>
    <row r="16" spans="1:13" hidden="1" x14ac:dyDescent="0.3">
      <c r="A16" s="1"/>
      <c r="B16" s="1"/>
      <c r="C16" s="1"/>
      <c r="D16" s="1"/>
      <c r="E16" s="1"/>
      <c r="F16" s="1"/>
      <c r="G16" s="1"/>
      <c r="H16" s="1"/>
      <c r="I16" s="1"/>
      <c r="J16" s="1"/>
      <c r="K16" s="1"/>
      <c r="L16" s="1"/>
      <c r="M16" s="1"/>
    </row>
    <row r="17" spans="1:13" hidden="1" x14ac:dyDescent="0.3">
      <c r="A17" s="1"/>
      <c r="B17" s="1"/>
      <c r="C17" s="1"/>
      <c r="D17" s="1"/>
      <c r="E17" s="1"/>
      <c r="F17" s="1"/>
      <c r="G17" s="1"/>
      <c r="H17" s="1"/>
      <c r="I17" s="1"/>
      <c r="J17" s="1"/>
      <c r="K17" s="1"/>
      <c r="L17" s="1"/>
      <c r="M17" s="1"/>
    </row>
    <row r="18" spans="1:13" hidden="1" x14ac:dyDescent="0.3">
      <c r="A18" s="1"/>
      <c r="B18" s="1"/>
      <c r="C18" s="1"/>
      <c r="D18" s="1"/>
      <c r="E18" s="1"/>
      <c r="F18" s="1"/>
      <c r="G18" s="1"/>
      <c r="H18" s="1"/>
      <c r="I18" s="1"/>
      <c r="J18" s="1"/>
      <c r="K18" s="1"/>
      <c r="L18" s="1"/>
      <c r="M18" s="1"/>
    </row>
    <row r="19" spans="1:13" hidden="1" x14ac:dyDescent="0.3">
      <c r="A19" s="1"/>
      <c r="B19" s="1"/>
      <c r="C19" s="1"/>
      <c r="D19" s="1"/>
      <c r="E19" s="1"/>
      <c r="F19" s="1"/>
      <c r="G19" s="1"/>
      <c r="H19" s="1"/>
      <c r="I19" s="1"/>
      <c r="J19" s="1"/>
      <c r="K19" s="1"/>
      <c r="L19" s="1"/>
      <c r="M19" s="1"/>
    </row>
    <row r="20" spans="1:13" hidden="1" x14ac:dyDescent="0.3">
      <c r="A20" s="1"/>
      <c r="B20" s="1"/>
      <c r="C20" s="1"/>
      <c r="D20" s="1"/>
      <c r="E20" s="1"/>
      <c r="F20" s="1"/>
      <c r="G20" s="1"/>
      <c r="H20" s="1"/>
      <c r="I20" s="1"/>
      <c r="J20" s="1"/>
      <c r="K20" s="1"/>
      <c r="L20" s="1"/>
      <c r="M20" s="1"/>
    </row>
    <row r="21" spans="1:13" hidden="1" x14ac:dyDescent="0.3">
      <c r="A21" s="1"/>
      <c r="B21" s="1"/>
      <c r="C21" s="1"/>
      <c r="D21" s="1"/>
      <c r="E21" s="1"/>
      <c r="F21" s="1"/>
      <c r="G21" s="1"/>
      <c r="H21" s="1"/>
      <c r="I21" s="1"/>
      <c r="J21" s="1"/>
      <c r="K21" s="1"/>
      <c r="L21" s="1"/>
      <c r="M21" s="1"/>
    </row>
    <row r="22" spans="1:13" hidden="1" x14ac:dyDescent="0.3">
      <c r="A22" s="1"/>
      <c r="B22" s="1"/>
      <c r="C22" s="1"/>
      <c r="D22" s="1"/>
      <c r="E22" s="1"/>
      <c r="F22" s="1"/>
      <c r="G22" s="1"/>
      <c r="H22" s="1"/>
      <c r="I22" s="1"/>
      <c r="J22" s="1"/>
      <c r="K22" s="1"/>
      <c r="L22" s="1"/>
      <c r="M22" s="1"/>
    </row>
    <row r="23" spans="1:13" hidden="1" x14ac:dyDescent="0.3">
      <c r="A23" s="1"/>
      <c r="B23" s="1"/>
      <c r="C23" s="1"/>
      <c r="D23" s="1"/>
      <c r="E23" s="1"/>
      <c r="F23" s="1"/>
      <c r="G23" s="1"/>
      <c r="H23" s="1"/>
      <c r="I23" s="1"/>
      <c r="J23" s="1"/>
      <c r="K23" s="1"/>
      <c r="L23" s="1"/>
      <c r="M23" s="1"/>
    </row>
  </sheetData>
  <sheetProtection algorithmName="SHA-512" hashValue="K92F5nYwtk3fNpUYLMDlYH3hLjPBV97EUolLSGueGpoCHR7gCSjBL/cwfj4rg3CH+HEBRDrNeG+g7OOMnz1FIw==" saltValue="ADH7vTyHd0cFqlitZVm0Tg==" spinCount="100000" sheet="1" selectLockedCells="1"/>
  <mergeCells count="1">
    <mergeCell ref="B1:M1"/>
  </mergeCells>
  <conditionalFormatting sqref="C11">
    <cfRule type="expression" dxfId="32" priority="1">
      <formula>NOT(ISNUMBER($C$11))</formula>
    </cfRule>
    <cfRule type="cellIs" dxfId="31" priority="2" operator="lessThan">
      <formula>0</formula>
    </cfRule>
    <cfRule type="cellIs" dxfId="30" priority="3" operator="greaterThan">
      <formula>0</formula>
    </cfRule>
    <cfRule type="cellIs" dxfId="29" priority="4" operator="equal">
      <formula>0</formula>
    </cfRule>
  </conditionalFormatting>
  <pageMargins left="0.7" right="0.7" top="0.78740157499999996" bottom="0.78740157499999996" header="0.3" footer="0.3"/>
  <pageSetup paperSize="9" orientation="portrait" r:id="rId1"/>
  <headerFooter>
    <oddFooter>&amp;C&amp;1#&amp;"Calibri"&amp;9&amp;K000000 C2 - CONFIDENTIAL</oddFooter>
  </headerFooter>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List2">
    <pageSetUpPr fitToPage="1"/>
  </sheetPr>
  <dimension ref="A1:S45"/>
  <sheetViews>
    <sheetView showRowColHeaders="0" zoomScale="110" zoomScaleNormal="110" workbookViewId="0">
      <selection activeCell="G3" sqref="G3"/>
    </sheetView>
  </sheetViews>
  <sheetFormatPr defaultColWidth="0" defaultRowHeight="14.4" zeroHeight="1" x14ac:dyDescent="0.3"/>
  <cols>
    <col min="1" max="1" width="27.88671875" style="1" customWidth="1"/>
    <col min="2" max="2" width="1.6640625" style="1" customWidth="1"/>
    <col min="3" max="3" width="16.88671875" style="2" customWidth="1"/>
    <col min="4" max="4" width="8" style="1" customWidth="1"/>
    <col min="5" max="5" width="16.88671875" style="2" customWidth="1"/>
    <col min="6" max="6" width="9.109375" style="1" customWidth="1"/>
    <col min="7" max="7" width="16.88671875" style="2" customWidth="1"/>
    <col min="8" max="8" width="9.109375" style="1" customWidth="1"/>
    <col min="9" max="9" width="11.109375" style="1" customWidth="1"/>
    <col min="10" max="12" width="9.109375" style="1" customWidth="1"/>
    <col min="13" max="18" width="0" style="1" hidden="1" customWidth="1"/>
    <col min="19" max="19" width="0" hidden="1" customWidth="1"/>
    <col min="20" max="16384" width="9.109375" hidden="1"/>
  </cols>
  <sheetData>
    <row r="1" spans="1:19" ht="20.25" customHeight="1" x14ac:dyDescent="0.3">
      <c r="A1" s="159" t="s">
        <v>112</v>
      </c>
      <c r="B1" s="159"/>
      <c r="C1" s="159"/>
      <c r="D1" s="159"/>
      <c r="E1" s="159"/>
      <c r="F1" s="159"/>
      <c r="G1" s="159"/>
      <c r="H1" s="159"/>
      <c r="I1" s="38" t="s">
        <v>0</v>
      </c>
    </row>
    <row r="2" spans="1:19" x14ac:dyDescent="0.3"/>
    <row r="3" spans="1:19" ht="16.5" customHeight="1" x14ac:dyDescent="0.3">
      <c r="A3" s="2"/>
      <c r="B3" s="101" t="s">
        <v>29</v>
      </c>
      <c r="C3" s="160" t="s">
        <v>131</v>
      </c>
      <c r="D3" s="161"/>
      <c r="E3" s="161"/>
      <c r="G3" s="122" t="s">
        <v>148</v>
      </c>
      <c r="H3" s="40"/>
      <c r="S3" s="1"/>
    </row>
    <row r="4" spans="1:19" ht="15.75" customHeight="1" x14ac:dyDescent="0.3">
      <c r="A4" s="2"/>
      <c r="B4" s="101" t="s">
        <v>30</v>
      </c>
      <c r="C4" s="39">
        <v>3333333353</v>
      </c>
      <c r="F4" s="40"/>
      <c r="G4" s="40"/>
      <c r="H4" s="40"/>
      <c r="S4" s="1"/>
    </row>
    <row r="5" spans="1:19" ht="15.75" customHeight="1" x14ac:dyDescent="0.3">
      <c r="A5" s="101"/>
      <c r="B5" s="101"/>
      <c r="C5" s="101"/>
      <c r="D5" s="101"/>
      <c r="E5" s="101"/>
      <c r="F5" s="101"/>
      <c r="G5" s="101"/>
      <c r="H5" s="40"/>
      <c r="S5" s="1"/>
    </row>
    <row r="6" spans="1:19" x14ac:dyDescent="0.3">
      <c r="C6" s="177" t="s">
        <v>3</v>
      </c>
      <c r="D6" s="177"/>
      <c r="E6" s="100">
        <v>1000000</v>
      </c>
    </row>
    <row r="7" spans="1:19" x14ac:dyDescent="0.3">
      <c r="A7" s="101"/>
      <c r="B7" s="101"/>
      <c r="C7" s="101"/>
      <c r="D7" s="101" t="s">
        <v>5</v>
      </c>
      <c r="E7" s="14">
        <v>3333.3</v>
      </c>
    </row>
    <row r="8" spans="1:19" ht="21" customHeight="1" x14ac:dyDescent="0.3"/>
    <row r="9" spans="1:19" x14ac:dyDescent="0.3">
      <c r="C9" s="3" t="s">
        <v>7</v>
      </c>
      <c r="D9" s="3"/>
      <c r="E9" s="3" t="s">
        <v>8</v>
      </c>
      <c r="F9" s="3"/>
      <c r="G9" s="3" t="s">
        <v>9</v>
      </c>
    </row>
    <row r="10" spans="1:19" ht="15.6" x14ac:dyDescent="0.3">
      <c r="A10" s="101" t="s">
        <v>31</v>
      </c>
      <c r="C10" s="15" t="s">
        <v>11</v>
      </c>
      <c r="D10" s="10"/>
      <c r="E10" s="15" t="s">
        <v>11</v>
      </c>
      <c r="F10" s="10"/>
      <c r="G10" s="15" t="s">
        <v>12</v>
      </c>
    </row>
    <row r="11" spans="1:19" x14ac:dyDescent="0.3">
      <c r="A11" s="68"/>
      <c r="B11" s="68"/>
      <c r="C11" s="8">
        <f>IF(C10="ANO",1,0)</f>
        <v>1</v>
      </c>
      <c r="D11" s="9"/>
      <c r="E11" s="8">
        <f>IF(E10="ANO",1,0)</f>
        <v>1</v>
      </c>
      <c r="F11" s="9"/>
      <c r="G11" s="8">
        <f>IF(G10="ANO",1,0)</f>
        <v>0</v>
      </c>
    </row>
    <row r="12" spans="1:19" x14ac:dyDescent="0.3">
      <c r="A12" s="101" t="s">
        <v>25</v>
      </c>
      <c r="B12" s="101"/>
      <c r="C12" s="12">
        <v>16</v>
      </c>
      <c r="D12" s="1" t="s">
        <v>103</v>
      </c>
      <c r="E12" s="12">
        <v>14.5</v>
      </c>
      <c r="F12" s="1" t="s">
        <v>103</v>
      </c>
      <c r="G12" s="12"/>
      <c r="H12" s="1" t="s">
        <v>103</v>
      </c>
      <c r="I12" s="38" t="s">
        <v>15</v>
      </c>
    </row>
    <row r="13" spans="1:19" x14ac:dyDescent="0.3">
      <c r="A13" s="101" t="s">
        <v>26</v>
      </c>
      <c r="B13" s="101"/>
      <c r="C13" s="103">
        <v>80</v>
      </c>
      <c r="D13" s="1" t="s">
        <v>102</v>
      </c>
      <c r="E13" s="103">
        <v>70</v>
      </c>
      <c r="F13" s="1" t="s">
        <v>102</v>
      </c>
      <c r="G13" s="103"/>
      <c r="H13" s="1" t="s">
        <v>102</v>
      </c>
      <c r="I13" s="38" t="s">
        <v>15</v>
      </c>
    </row>
    <row r="14" spans="1:19" x14ac:dyDescent="0.3">
      <c r="A14" s="72"/>
      <c r="B14" s="72"/>
      <c r="C14" s="72"/>
      <c r="D14" s="72"/>
      <c r="E14" s="72"/>
      <c r="F14" s="72"/>
      <c r="G14" s="72"/>
    </row>
    <row r="15" spans="1:19" x14ac:dyDescent="0.3">
      <c r="A15" s="101" t="s">
        <v>13</v>
      </c>
      <c r="B15" s="101"/>
      <c r="C15" s="100">
        <v>6666</v>
      </c>
      <c r="E15" s="100">
        <v>6666</v>
      </c>
      <c r="G15" s="100"/>
    </row>
    <row r="16" spans="1:19" x14ac:dyDescent="0.3">
      <c r="A16" s="73" t="s">
        <v>32</v>
      </c>
      <c r="B16" s="69"/>
      <c r="C16" s="70" t="str">
        <f>IF(OR($E$6&lt;=10000,$E$7&lt;=100,C12&lt;=0,C13&lt;=0,C15&lt;=0,C17&lt;-10000),IF(AND(C12=0,C13=0,C15=0),"","X"),"")</f>
        <v/>
      </c>
      <c r="D16" s="70"/>
      <c r="E16" s="70" t="str">
        <f>IF(OR($E$6&lt;=10000,$E$7&lt;=100,E12&lt;=0,E13&lt;=0,E15&lt;=0,E17&lt;-10000),IF(AND(E12=0,E13=0,E15=0),"","X"),"")</f>
        <v/>
      </c>
      <c r="F16" s="70"/>
      <c r="G16" s="70" t="str">
        <f>IF(OR($E$6&lt;=10000,$E$7&lt;=100,G12&lt;=0,G13&lt;=0,G15&lt;=0,G17&lt;-10000),IF(AND(G12=0,G13=0,G15=0),"","X"),"")</f>
        <v/>
      </c>
    </row>
    <row r="17" spans="1:7" x14ac:dyDescent="0.3">
      <c r="A17" s="101" t="s">
        <v>23</v>
      </c>
      <c r="C17" s="18">
        <f>IF(OR(C12="",C13="",C15="",MAX(C12,C13,C15)=0),0,12*C15*(C12+zaokr)-$E$6)</f>
        <v>279875.99960000021</v>
      </c>
      <c r="E17" s="18">
        <f>IF(OR(E12="",E13="",E15="",MAX(E12,E13,E15)=0),0,12*E15*(E12+zaokr)-$E$6)</f>
        <v>159887.99959999998</v>
      </c>
      <c r="G17" s="18">
        <f>IF(OR(G12="",G13="",G15="",MAX(G12,G13,G15)=0),0,12*G15*(G12+zaokr)-$E$6)</f>
        <v>0</v>
      </c>
    </row>
    <row r="18" spans="1:7" x14ac:dyDescent="0.3">
      <c r="A18" s="101" t="s">
        <v>24</v>
      </c>
      <c r="C18" s="18">
        <f>IF(C15*(0.01*C13+0.005)-$E$7&lt;0,0,C15*(0.01*C13+zaokr)-$E$7)</f>
        <v>1999.8333000000002</v>
      </c>
      <c r="E18" s="18">
        <f>IF(E15*(0.01*E13+0.005)-$E$7&lt;0,0,E15*(0.01*E13+zaokr)-$E$7)</f>
        <v>1333.2332999999999</v>
      </c>
      <c r="G18" s="18">
        <f>IF(G15*(0.01*G13+0.005)-$E$7&lt;0,0,G15*(0.01*G13+zaokr)-$E$7)</f>
        <v>0</v>
      </c>
    </row>
    <row r="19" spans="1:7" x14ac:dyDescent="0.3"/>
    <row r="20" spans="1:7" x14ac:dyDescent="0.3">
      <c r="C20" s="1"/>
      <c r="E20" s="1"/>
      <c r="G20" s="1"/>
    </row>
    <row r="21" spans="1:7" x14ac:dyDescent="0.3">
      <c r="D21" s="101" t="s">
        <v>33</v>
      </c>
      <c r="E21" s="19">
        <f>IFERROR(IF(OR(C17&lt;-10000,E17&lt;-10000,G17&lt;-10000,AND(C11&gt;0,C16="X"),AND(E11&gt;0,E16="X"),AND(G11&gt;0,G16="X")),"-",ROUND((1/12)*(E6+C11*C17+E11*E17+G11*G17)/(C11*C15+E11*E15+G11*G15),2)),"-")</f>
        <v>9</v>
      </c>
      <c r="F21" s="1" t="s">
        <v>103</v>
      </c>
      <c r="G21" s="1"/>
    </row>
    <row r="22" spans="1:7" x14ac:dyDescent="0.3">
      <c r="D22" s="101" t="s">
        <v>34</v>
      </c>
      <c r="E22" s="19">
        <f>100*IFERROR(IF(OR(C17&lt;-10000,E17&lt;-10000,G17&lt;-10000,AND(C11&gt;0,C16="X"),AND(E11&gt;0,E16="X"),AND(G11&gt;0,G16="X")),"-",ROUND((E7+C11*C18+E11*E18+G11*G18)/(C11*C15+E11*E15+G11*G15),4)),"-")</f>
        <v>50</v>
      </c>
      <c r="F22" s="1" t="s">
        <v>102</v>
      </c>
      <c r="G22" s="1"/>
    </row>
    <row r="23" spans="1:7" x14ac:dyDescent="0.3">
      <c r="G23" s="1"/>
    </row>
    <row r="24" spans="1:7" x14ac:dyDescent="0.3">
      <c r="C24" s="1"/>
      <c r="E24" s="1"/>
      <c r="G24" s="1"/>
    </row>
    <row r="25" spans="1:7" x14ac:dyDescent="0.3">
      <c r="C25" s="1"/>
      <c r="E25" s="1"/>
      <c r="G25" s="1"/>
    </row>
    <row r="26" spans="1:7" x14ac:dyDescent="0.3">
      <c r="C26" s="1"/>
      <c r="E26" s="1"/>
      <c r="G26" s="1"/>
    </row>
    <row r="27" spans="1:7" x14ac:dyDescent="0.3">
      <c r="C27" s="1"/>
      <c r="E27" s="1"/>
      <c r="G27" s="1"/>
    </row>
    <row r="33" spans="1:1" hidden="1" x14ac:dyDescent="0.3">
      <c r="A33" s="6"/>
    </row>
    <row r="40" spans="1:1" hidden="1" x14ac:dyDescent="0.3">
      <c r="A40" s="6"/>
    </row>
    <row r="41" spans="1:1" hidden="1" x14ac:dyDescent="0.3">
      <c r="A41" s="6"/>
    </row>
    <row r="42" spans="1:1" hidden="1" x14ac:dyDescent="0.3">
      <c r="A42" s="6"/>
    </row>
    <row r="43" spans="1:1" hidden="1" x14ac:dyDescent="0.3">
      <c r="A43" s="6"/>
    </row>
    <row r="44" spans="1:1" hidden="1" x14ac:dyDescent="0.3">
      <c r="A44" s="6"/>
    </row>
    <row r="45" spans="1:1" hidden="1" x14ac:dyDescent="0.3">
      <c r="A45" s="6"/>
    </row>
  </sheetData>
  <sheetProtection selectLockedCells="1"/>
  <mergeCells count="3">
    <mergeCell ref="C6:D6"/>
    <mergeCell ref="C3:E3"/>
    <mergeCell ref="A1:H1"/>
  </mergeCells>
  <conditionalFormatting sqref="F18:G18 F17">
    <cfRule type="cellIs" dxfId="28" priority="93" operator="equal">
      <formula>0</formula>
    </cfRule>
  </conditionalFormatting>
  <conditionalFormatting sqref="C10:G10">
    <cfRule type="cellIs" dxfId="27" priority="92" operator="equal">
      <formula>"NE"</formula>
    </cfRule>
  </conditionalFormatting>
  <conditionalFormatting sqref="C17">
    <cfRule type="cellIs" dxfId="26" priority="91" operator="equal">
      <formula>0</formula>
    </cfRule>
  </conditionalFormatting>
  <conditionalFormatting sqref="G17">
    <cfRule type="cellIs" dxfId="25" priority="86" operator="equal">
      <formula>0</formula>
    </cfRule>
  </conditionalFormatting>
  <conditionalFormatting sqref="E17">
    <cfRule type="cellIs" dxfId="24" priority="87" operator="equal">
      <formula>0</formula>
    </cfRule>
  </conditionalFormatting>
  <conditionalFormatting sqref="G16">
    <cfRule type="cellIs" dxfId="23" priority="73" operator="equal">
      <formula>"X"</formula>
    </cfRule>
  </conditionalFormatting>
  <conditionalFormatting sqref="E16">
    <cfRule type="cellIs" dxfId="22" priority="72" operator="equal">
      <formula>"X"</formula>
    </cfRule>
  </conditionalFormatting>
  <conditionalFormatting sqref="C16">
    <cfRule type="cellIs" dxfId="21" priority="71" operator="equal">
      <formula>"X"</formula>
    </cfRule>
  </conditionalFormatting>
  <conditionalFormatting sqref="G17 C17 E17">
    <cfRule type="cellIs" dxfId="20" priority="70" operator="lessThan">
      <formula>-50000</formula>
    </cfRule>
  </conditionalFormatting>
  <conditionalFormatting sqref="C18 E18 G18">
    <cfRule type="cellIs" dxfId="19" priority="69" operator="lessThan">
      <formula>-2000</formula>
    </cfRule>
  </conditionalFormatting>
  <conditionalFormatting sqref="E17">
    <cfRule type="cellIs" dxfId="18" priority="68" operator="equal">
      <formula>0</formula>
    </cfRule>
  </conditionalFormatting>
  <conditionalFormatting sqref="C17">
    <cfRule type="cellIs" dxfId="17" priority="67" operator="equal">
      <formula>0</formula>
    </cfRule>
  </conditionalFormatting>
  <conditionalFormatting sqref="E18">
    <cfRule type="cellIs" dxfId="16" priority="66" operator="equal">
      <formula>0</formula>
    </cfRule>
  </conditionalFormatting>
  <conditionalFormatting sqref="C18">
    <cfRule type="cellIs" dxfId="15" priority="65" operator="equal">
      <formula>0</formula>
    </cfRule>
  </conditionalFormatting>
  <conditionalFormatting sqref="E18">
    <cfRule type="cellIs" dxfId="14" priority="33" operator="equal">
      <formula>0</formula>
    </cfRule>
  </conditionalFormatting>
  <conditionalFormatting sqref="E17">
    <cfRule type="cellIs" dxfId="13" priority="32" operator="equal">
      <formula>0</formula>
    </cfRule>
  </conditionalFormatting>
  <conditionalFormatting sqref="E17">
    <cfRule type="cellIs" dxfId="12" priority="31" operator="equal">
      <formula>0</formula>
    </cfRule>
  </conditionalFormatting>
  <conditionalFormatting sqref="F22">
    <cfRule type="cellIs" dxfId="11" priority="30" operator="equal">
      <formula>0</formula>
    </cfRule>
  </conditionalFormatting>
  <conditionalFormatting sqref="F22">
    <cfRule type="cellIs" dxfId="10" priority="29" operator="between">
      <formula>0.0001</formula>
      <formula>0.45</formula>
    </cfRule>
  </conditionalFormatting>
  <conditionalFormatting sqref="G18">
    <cfRule type="cellIs" dxfId="9" priority="28" operator="equal">
      <formula>0</formula>
    </cfRule>
  </conditionalFormatting>
  <conditionalFormatting sqref="G18">
    <cfRule type="cellIs" dxfId="8" priority="27" operator="equal">
      <formula>0</formula>
    </cfRule>
  </conditionalFormatting>
  <conditionalFormatting sqref="E21">
    <cfRule type="cellIs" dxfId="7" priority="9" operator="between">
      <formula>DTI_Zluta</formula>
      <formula>Limit_DTI_jednoducha</formula>
    </cfRule>
    <cfRule type="cellIs" dxfId="6" priority="10" operator="greaterThan">
      <formula>Limit_DTI_jednoducha</formula>
    </cfRule>
  </conditionalFormatting>
  <conditionalFormatting sqref="E21">
    <cfRule type="cellIs" dxfId="5" priority="12" operator="equal">
      <formula>0</formula>
    </cfRule>
  </conditionalFormatting>
  <conditionalFormatting sqref="E21">
    <cfRule type="cellIs" dxfId="4" priority="11" operator="between">
      <formula>0.00001</formula>
      <formula>DTI_Zluta</formula>
    </cfRule>
  </conditionalFormatting>
  <conditionalFormatting sqref="E22">
    <cfRule type="cellIs" dxfId="3" priority="1" stopIfTrue="1" operator="between">
      <formula>DSTI_Zluta</formula>
      <formula>Limit_DSTI_jednoducha</formula>
    </cfRule>
    <cfRule type="cellIs" dxfId="2" priority="4" stopIfTrue="1" operator="equal">
      <formula>0</formula>
    </cfRule>
  </conditionalFormatting>
  <conditionalFormatting sqref="E22">
    <cfRule type="cellIs" dxfId="1" priority="3" stopIfTrue="1" operator="between">
      <formula>0.0001</formula>
      <formula>DSTI_Zluta</formula>
    </cfRule>
  </conditionalFormatting>
  <conditionalFormatting sqref="E22">
    <cfRule type="cellIs" dxfId="0" priority="2" stopIfTrue="1" operator="greaterThan">
      <formula>Limit_DSTI_jednoducha</formula>
    </cfRule>
  </conditionalFormatting>
  <dataValidations count="2">
    <dataValidation type="list" allowBlank="1" showInputMessage="1" showErrorMessage="1" sqref="C10 E10 G10" xr:uid="{00000000-0002-0000-0200-000000000000}">
      <formula1>"ANO,NE"</formula1>
    </dataValidation>
    <dataValidation type="list" allowBlank="1" showInputMessage="1" showErrorMessage="1" sqref="G3" xr:uid="{24D9A6BF-6AF5-4F27-AFDE-FF35C8EF6423}">
      <formula1>"Mladí do 36 let,Starší nad 36 let"</formula1>
    </dataValidation>
  </dataValidations>
  <pageMargins left="0.25" right="0.25" top="0.75" bottom="0.75" header="0.3" footer="0.3"/>
  <pageSetup paperSize="9" fitToHeight="0" orientation="portrait" r:id="rId1"/>
  <headerFooter>
    <oddFooter>&amp;C&amp;1#&amp;"Calibri"&amp;9&amp;K000000 C2 - CONFIDENTIAL</oddFooter>
  </headerFooter>
  <drawing r:id="rId2"/>
  <legacyDrawing r:id="rId3"/>
  <extLst>
    <ext xmlns:x14="http://schemas.microsoft.com/office/spreadsheetml/2009/9/main" uri="{CCE6A557-97BC-4b89-ADB6-D9C93CAAB3DF}">
      <x14:dataValidations xmlns:xm="http://schemas.microsoft.com/office/excel/2006/main" count="5">
        <x14:dataValidation type="decimal" allowBlank="1" showInputMessage="1" showErrorMessage="1" xr:uid="{00000000-0002-0000-0200-000001000000}">
          <x14:formula1>
            <xm:f>Parametry!B4</xm:f>
          </x14:formula1>
          <x14:formula2>
            <xm:f>Parametry!B5</xm:f>
          </x14:formula2>
          <xm:sqref>E7</xm:sqref>
        </x14:dataValidation>
        <x14:dataValidation type="decimal" allowBlank="1" showInputMessage="1" showErrorMessage="1" xr:uid="{00000000-0002-0000-0200-000002000000}">
          <x14:formula1>
            <xm:f>Parametry!B2</xm:f>
          </x14:formula1>
          <x14:formula2>
            <xm:f>Parametry!B3</xm:f>
          </x14:formula2>
          <xm:sqref>E6</xm:sqref>
        </x14:dataValidation>
        <x14:dataValidation type="decimal" allowBlank="1" showInputMessage="1" showErrorMessage="1" xr:uid="{00000000-0002-0000-0200-000003000000}">
          <x14:formula1>
            <xm:f>Parametry!XFB6</xm:f>
          </x14:formula1>
          <x14:formula2>
            <xm:f>Parametry!XFB7</xm:f>
          </x14:formula2>
          <xm:sqref>C12 E12 G12</xm:sqref>
        </x14:dataValidation>
        <x14:dataValidation type="decimal" allowBlank="1" showInputMessage="1" showErrorMessage="1" xr:uid="{00000000-0002-0000-0200-000006000000}">
          <x14:formula1>
            <xm:f>Parametry!XFB8</xm:f>
          </x14:formula1>
          <x14:formula2>
            <xm:f>Parametry!XFB9</xm:f>
          </x14:formula2>
          <xm:sqref>C13 G13 C15 E15 G15</xm:sqref>
        </x14:dataValidation>
        <x14:dataValidation type="decimal" allowBlank="1" showInputMessage="1" showErrorMessage="1" xr:uid="{00000000-0002-0000-0200-00000B000000}">
          <x14:formula1>
            <xm:f>Parametry!B8</xm:f>
          </x14:formula1>
          <x14:formula2>
            <xm:f>Parametry!B9</xm:f>
          </x14:formula2>
          <xm:sqref>E13</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List5"/>
  <dimension ref="A1:C32"/>
  <sheetViews>
    <sheetView workbookViewId="0">
      <selection activeCell="B20" sqref="B20"/>
    </sheetView>
  </sheetViews>
  <sheetFormatPr defaultRowHeight="14.4" x14ac:dyDescent="0.3"/>
  <cols>
    <col min="1" max="1" width="25.109375" bestFit="1" customWidth="1"/>
    <col min="2" max="2" width="19" bestFit="1" customWidth="1"/>
    <col min="3" max="3" width="65.88671875" customWidth="1"/>
  </cols>
  <sheetData>
    <row r="1" spans="1:3" x14ac:dyDescent="0.3">
      <c r="A1" s="51" t="s">
        <v>84</v>
      </c>
      <c r="B1" s="51" t="s">
        <v>85</v>
      </c>
      <c r="C1" s="51" t="s">
        <v>86</v>
      </c>
    </row>
    <row r="2" spans="1:3" x14ac:dyDescent="0.3">
      <c r="A2" s="49" t="s">
        <v>87</v>
      </c>
      <c r="B2" s="50">
        <v>100</v>
      </c>
      <c r="C2" t="s">
        <v>88</v>
      </c>
    </row>
    <row r="3" spans="1:3" x14ac:dyDescent="0.3">
      <c r="A3" s="47" t="s">
        <v>89</v>
      </c>
      <c r="B3" s="48">
        <v>1000000000</v>
      </c>
      <c r="C3" t="s">
        <v>88</v>
      </c>
    </row>
    <row r="4" spans="1:3" x14ac:dyDescent="0.3">
      <c r="A4" s="47" t="s">
        <v>90</v>
      </c>
      <c r="B4" s="48">
        <v>100</v>
      </c>
      <c r="C4" t="s">
        <v>88</v>
      </c>
    </row>
    <row r="5" spans="1:3" x14ac:dyDescent="0.3">
      <c r="A5" s="47" t="s">
        <v>91</v>
      </c>
      <c r="B5" s="48">
        <v>1000000</v>
      </c>
      <c r="C5" t="s">
        <v>88</v>
      </c>
    </row>
    <row r="6" spans="1:3" x14ac:dyDescent="0.3">
      <c r="A6" s="47" t="s">
        <v>92</v>
      </c>
      <c r="B6" s="52">
        <v>0</v>
      </c>
    </row>
    <row r="7" spans="1:3" x14ac:dyDescent="0.3">
      <c r="A7" s="47" t="s">
        <v>93</v>
      </c>
      <c r="B7" s="52">
        <v>99</v>
      </c>
    </row>
    <row r="8" spans="1:3" x14ac:dyDescent="0.3">
      <c r="A8" s="47" t="s">
        <v>94</v>
      </c>
      <c r="B8" s="52">
        <v>0</v>
      </c>
    </row>
    <row r="9" spans="1:3" x14ac:dyDescent="0.3">
      <c r="A9" s="47" t="s">
        <v>95</v>
      </c>
      <c r="B9" s="52">
        <v>9999</v>
      </c>
    </row>
    <row r="10" spans="1:3" x14ac:dyDescent="0.3">
      <c r="A10" s="47" t="s">
        <v>96</v>
      </c>
      <c r="B10" s="48">
        <v>0</v>
      </c>
    </row>
    <row r="11" spans="1:3" x14ac:dyDescent="0.3">
      <c r="A11" s="47" t="s">
        <v>97</v>
      </c>
      <c r="B11" s="48">
        <v>100000000</v>
      </c>
    </row>
    <row r="12" spans="1:3" x14ac:dyDescent="0.3">
      <c r="A12" s="47" t="s">
        <v>98</v>
      </c>
      <c r="B12" s="53">
        <v>5.0000000000000002E-5</v>
      </c>
    </row>
    <row r="13" spans="1:3" x14ac:dyDescent="0.3">
      <c r="A13" s="47" t="s">
        <v>99</v>
      </c>
      <c r="B13" s="85">
        <v>0</v>
      </c>
    </row>
    <row r="14" spans="1:3" x14ac:dyDescent="0.3">
      <c r="A14" s="47" t="s">
        <v>100</v>
      </c>
      <c r="B14" s="85">
        <v>0.2</v>
      </c>
    </row>
    <row r="15" spans="1:3" x14ac:dyDescent="0.3">
      <c r="A15" s="47" t="s">
        <v>101</v>
      </c>
      <c r="B15" s="92">
        <v>34</v>
      </c>
    </row>
    <row r="16" spans="1:3" x14ac:dyDescent="0.3">
      <c r="A16" s="47" t="s">
        <v>129</v>
      </c>
      <c r="B16" s="92">
        <f>IF('DTI_DSTI_KOMPLETNÍ ODEČET'!G3="Starší nad 36 let",60,60)</f>
        <v>60</v>
      </c>
      <c r="C16" t="s">
        <v>143</v>
      </c>
    </row>
    <row r="17" spans="1:3" x14ac:dyDescent="0.3">
      <c r="A17" s="47" t="s">
        <v>142</v>
      </c>
      <c r="B17">
        <v>40.000100000000003</v>
      </c>
      <c r="C17" t="s">
        <v>144</v>
      </c>
    </row>
    <row r="18" spans="1:3" x14ac:dyDescent="0.3">
      <c r="A18" s="47" t="s">
        <v>130</v>
      </c>
      <c r="B18" s="52">
        <v>999999999999999</v>
      </c>
      <c r="C18" t="s">
        <v>143</v>
      </c>
    </row>
    <row r="19" spans="1:3" x14ac:dyDescent="0.3">
      <c r="A19" s="47" t="s">
        <v>141</v>
      </c>
      <c r="B19" s="121">
        <v>8.0000999999999998</v>
      </c>
      <c r="C19" t="s">
        <v>144</v>
      </c>
    </row>
    <row r="20" spans="1:3" x14ac:dyDescent="0.3">
      <c r="A20" s="47" t="s">
        <v>140</v>
      </c>
      <c r="B20" s="48">
        <v>9900</v>
      </c>
      <c r="C20" t="s">
        <v>145</v>
      </c>
    </row>
    <row r="21" spans="1:3" x14ac:dyDescent="0.3">
      <c r="A21" s="47" t="s">
        <v>146</v>
      </c>
      <c r="B21" s="123">
        <f>IF(DTI_DSTI_JEDNODUCHÁ!G3="Starší nad 36 let",45,50)</f>
        <v>45</v>
      </c>
    </row>
    <row r="22" spans="1:3" x14ac:dyDescent="0.3">
      <c r="A22" s="47" t="s">
        <v>147</v>
      </c>
      <c r="B22" s="123">
        <f>IF(DTI_DSTI_JEDNODUCHÁ!G3="Starší nad 36 let",8.5,9.5)</f>
        <v>8.5</v>
      </c>
    </row>
    <row r="23" spans="1:3" x14ac:dyDescent="0.3">
      <c r="A23" s="47" t="s">
        <v>175</v>
      </c>
      <c r="B23" s="92">
        <v>408</v>
      </c>
      <c r="C23" t="s">
        <v>176</v>
      </c>
    </row>
    <row r="24" spans="1:3" x14ac:dyDescent="0.3">
      <c r="A24" s="47" t="s">
        <v>178</v>
      </c>
      <c r="B24" s="48">
        <v>3100</v>
      </c>
    </row>
    <row r="25" spans="1:3" x14ac:dyDescent="0.3">
      <c r="A25" s="47"/>
      <c r="B25" s="123"/>
    </row>
    <row r="26" spans="1:3" x14ac:dyDescent="0.3">
      <c r="A26" s="47"/>
      <c r="B26" s="123"/>
    </row>
    <row r="27" spans="1:3" x14ac:dyDescent="0.3">
      <c r="A27" s="47"/>
      <c r="B27" s="123"/>
    </row>
    <row r="28" spans="1:3" x14ac:dyDescent="0.3">
      <c r="A28" s="47"/>
      <c r="B28" s="123"/>
    </row>
    <row r="29" spans="1:3" x14ac:dyDescent="0.3">
      <c r="A29" s="47"/>
      <c r="B29" s="123"/>
    </row>
    <row r="30" spans="1:3" x14ac:dyDescent="0.3">
      <c r="A30" s="47"/>
      <c r="B30" s="123"/>
    </row>
    <row r="31" spans="1:3" x14ac:dyDescent="0.3">
      <c r="A31" s="47"/>
      <c r="B31" s="123"/>
    </row>
    <row r="32" spans="1:3" x14ac:dyDescent="0.3">
      <c r="A32" s="47"/>
      <c r="B32" s="123"/>
    </row>
  </sheetData>
  <pageMargins left="0.7" right="0.7" top="0.78740157499999996" bottom="0.78740157499999996" header="0.3" footer="0.3"/>
  <pageSetup paperSize="9" orientation="portrait" r:id="rId1"/>
  <headerFooter>
    <oddFooter>&amp;C&amp;1#&amp;"Calibri"&amp;9&amp;K000000 C2 - CONFIDENTIAL</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2.xml><?xml version="1.0" encoding="utf-8"?>
<ct:contentTypeSchema xmlns:ct="http://schemas.microsoft.com/office/2006/metadata/contentType" xmlns:ma="http://schemas.microsoft.com/office/2006/metadata/properties/metaAttributes" ct:_="" ma:_="" ma:contentTypeName="Kalkulačka" ma:contentTypeID="0x010100E9B21ABB10FC3C409AE69C687E14E6B000D7E14EC6F773E44297C3BD8255B9800100F40B6EDB6894B04A92208BDB5F4547D9" ma:contentTypeVersion="117" ma:contentTypeDescription="" ma:contentTypeScope="" ma:versionID="ee0bdc7d977223ce751d0ce27cef5ddf">
  <xsd:schema xmlns:xsd="http://www.w3.org/2001/XMLSchema" xmlns:xs="http://www.w3.org/2001/XMLSchema" xmlns:p="http://schemas.microsoft.com/office/2006/metadata/properties" xmlns:ns2="8d87b81d-37ba-449c-953e-9af555098459" xmlns:ns3="72820a5d-14bf-4cb7-9d9a-bee91911e72e" targetNamespace="http://schemas.microsoft.com/office/2006/metadata/properties" ma:root="true" ma:fieldsID="1d2cfb895339b58debd87ac814d3f900" ns2:_="" ns3:_="">
    <xsd:import namespace="8d87b81d-37ba-449c-953e-9af555098459"/>
    <xsd:import namespace="72820a5d-14bf-4cb7-9d9a-bee91911e72e"/>
    <xsd:element name="properties">
      <xsd:complexType>
        <xsd:sequence>
          <xsd:element name="documentManagement">
            <xsd:complexType>
              <xsd:all>
                <xsd:element ref="ns2:c92e0ed0a2c842da813dec49f685ddc4" minOccurs="0"/>
                <xsd:element ref="ns2:TaxCatchAll" minOccurs="0"/>
                <xsd:element ref="ns2:TaxCatchAllLabel" minOccurs="0"/>
                <xsd:element ref="ns2:_dlc_DocId" minOccurs="0"/>
                <xsd:element ref="ns2:_dlc_DocIdUrl" minOccurs="0"/>
                <xsd:element ref="ns2:_dlc_DocIdPersistId" minOccurs="0"/>
                <xsd:element ref="ns2:Poradi" minOccurs="0"/>
                <xsd:element ref="ns3:d47968764fc346209c610adc5db17357" minOccurs="0"/>
                <xsd:element ref="ns3:f7dad18aaf3d47129cf9abf8b5beb752" minOccurs="0"/>
                <xsd:element ref="ns3:Metodika" minOccurs="0"/>
                <xsd:element ref="ns3:PlatnostOd" minOccurs="0"/>
                <xsd:element ref="ns3:PlatnostDo" minOccurs="0"/>
                <xsd:element ref="ns3:OdkazNaNavod" minOccurs="0"/>
                <xsd:element ref="ns2:idd83c2d92bc4f77beef5be23ddf56e2" minOccurs="0"/>
                <xsd:element ref="ns3:TaxKeywordTaxHTField" minOccurs="0"/>
                <xsd:element ref="ns2:KratkyPopis" minOccurs="0"/>
                <xsd:element ref="ns3:Stáhnout" minOccurs="0"/>
                <xsd:element ref="ns2:o538ae1070924e1a87b0f1b7756573c0" minOccurs="0"/>
                <xsd:element ref="ns3:Metodika2SortTitle" minOccurs="0"/>
                <xsd:element ref="ns3:Metodika2SortIndex"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d87b81d-37ba-449c-953e-9af555098459" elementFormDefault="qualified">
    <xsd:import namespace="http://schemas.microsoft.com/office/2006/documentManagement/types"/>
    <xsd:import namespace="http://schemas.microsoft.com/office/infopath/2007/PartnerControls"/>
    <xsd:element name="c92e0ed0a2c842da813dec49f685ddc4" ma:index="8" ma:taxonomy="true" ma:internalName="c92e0ed0a2c842da813dec49f685ddc4" ma:taxonomyFieldName="KlasifikaceDuvernosti" ma:displayName="Klasifikace důvernosti" ma:indexed="true" ma:default="1;#C1|8f06b5fa-bf75-4f67-b1d4-f86d7b7fe1bd" ma:fieldId="{c92e0ed0-a2c8-42da-813d-ec49f685ddc4}" ma:sspId="6be7efbd-1235-46ec-820f-b4d810fcbcb0" ma:termSetId="07a16602-69dd-4c25-9e20-ddcbb44ac33a" ma:anchorId="00000000-0000-0000-0000-000000000000" ma:open="false" ma:isKeyword="false">
      <xsd:complexType>
        <xsd:sequence>
          <xsd:element ref="pc:Terms" minOccurs="0" maxOccurs="1"/>
        </xsd:sequence>
      </xsd:complexType>
    </xsd:element>
    <xsd:element name="TaxCatchAll" ma:index="9" nillable="true" ma:displayName="Sloupec zachycení celé taxonomie" ma:hidden="true" ma:list="{2daa29ba-6b4b-474c-949b-df7c87dcbbd6}" ma:internalName="TaxCatchAll" ma:showField="CatchAllData" ma:web="72820a5d-14bf-4cb7-9d9a-bee91911e72e">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Sloupec zachycení celé taxonomie1" ma:hidden="true" ma:list="{2daa29ba-6b4b-474c-949b-df7c87dcbbd6}" ma:internalName="TaxCatchAllLabel" ma:readOnly="true" ma:showField="CatchAllDataLabel" ma:web="72820a5d-14bf-4cb7-9d9a-bee91911e72e">
      <xsd:complexType>
        <xsd:complexContent>
          <xsd:extension base="dms:MultiChoiceLookup">
            <xsd:sequence>
              <xsd:element name="Value" type="dms:Lookup" maxOccurs="unbounded" minOccurs="0" nillable="true"/>
            </xsd:sequence>
          </xsd:extension>
        </xsd:complexContent>
      </xsd:complexType>
    </xsd:element>
    <xsd:element name="_dlc_DocId" ma:index="12" nillable="true" ma:displayName="Hodnota ID dokumentu" ma:description="Hodnota ID dokumentu přiřazená této položce" ma:internalName="_dlc_DocId" ma:readOnly="true">
      <xsd:simpleType>
        <xsd:restriction base="dms:Text"/>
      </xsd:simpleType>
    </xsd:element>
    <xsd:element name="_dlc_DocIdUrl" ma:index="13" nillable="true" ma:displayName="ID dokumentu" ma:description="Trvalý odkaz na tento dok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4" nillable="true" ma:displayName="Persist ID" ma:description="Keep ID on add." ma:hidden="true" ma:internalName="_dlc_DocIdPersistId" ma:readOnly="true">
      <xsd:simpleType>
        <xsd:restriction base="dms:Boolean"/>
      </xsd:simpleType>
    </xsd:element>
    <xsd:element name="Poradi" ma:index="15" nillable="true" ma:displayName="Pořadí" ma:decimals="0" ma:indexed="true" ma:internalName="Poradi" ma:percentage="FALSE">
      <xsd:simpleType>
        <xsd:restriction base="dms:Number"/>
      </xsd:simpleType>
    </xsd:element>
    <xsd:element name="idd83c2d92bc4f77beef5be23ddf56e2" ma:index="24" ma:taxonomy="true" ma:internalName="idd83c2d92bc4f77beef5be23ddf56e2" ma:taxonomyFieldName="Produkty" ma:displayName="Produkty" ma:default="" ma:fieldId="{2dd83c2d-92bc-4f77-beef-5be23ddf56e2}" ma:taxonomyMulti="true" ma:sspId="6be7efbd-1235-46ec-820f-b4d810fcbcb0" ma:termSetId="45f7810d-fb4d-4fd8-b162-031744e4e1d7" ma:anchorId="00000000-0000-0000-0000-000000000000" ma:open="false" ma:isKeyword="false">
      <xsd:complexType>
        <xsd:sequence>
          <xsd:element ref="pc:Terms" minOccurs="0" maxOccurs="1"/>
        </xsd:sequence>
      </xsd:complexType>
    </xsd:element>
    <xsd:element name="KratkyPopis" ma:index="29" nillable="true" ma:displayName="Krátký popis" ma:internalName="KratkyPopis">
      <xsd:simpleType>
        <xsd:restriction base="dms:Note">
          <xsd:maxLength value="255"/>
        </xsd:restriction>
      </xsd:simpleType>
    </xsd:element>
    <xsd:element name="o538ae1070924e1a87b0f1b7756573c0" ma:index="31" nillable="true" ma:taxonomy="true" ma:internalName="o538ae1070924e1a87b0f1b7756573c0" ma:taxonomyFieldName="Metodika2" ma:displayName="Metodika2" ma:default="" ma:fieldId="{8538ae10-7092-4e1a-87b0-f1b7756573c0}" ma:taxonomyMulti="true" ma:sspId="6be7efbd-1235-46ec-820f-b4d810fcbcb0" ma:termSetId="f656f672-f1aa-4f6d-87c7-1609bc56dc4d"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72820a5d-14bf-4cb7-9d9a-bee91911e72e" elementFormDefault="qualified">
    <xsd:import namespace="http://schemas.microsoft.com/office/2006/documentManagement/types"/>
    <xsd:import namespace="http://schemas.microsoft.com/office/infopath/2007/PartnerControls"/>
    <xsd:element name="d47968764fc346209c610adc5db17357" ma:index="16" ma:taxonomy="true" ma:internalName="d47968764fc346209c610adc5db17357" ma:taxonomyFieldName="Firmy" ma:displayName="Firmy" ma:indexed="true" ma:readOnly="false" ma:default="" ma:fieldId="{d4796876-4fc3-4620-9c61-0adc5db17357}" ma:sspId="6be7efbd-1235-46ec-820f-b4d810fcbcb0" ma:termSetId="4e1c5856-d3de-4506-af77-31ed36753648" ma:anchorId="00000000-0000-0000-0000-000000000000" ma:open="false" ma:isKeyword="false">
      <xsd:complexType>
        <xsd:sequence>
          <xsd:element ref="pc:Terms" minOccurs="0" maxOccurs="1"/>
        </xsd:sequence>
      </xsd:complexType>
    </xsd:element>
    <xsd:element name="f7dad18aaf3d47129cf9abf8b5beb752" ma:index="18" nillable="true" ma:taxonomy="true" ma:internalName="f7dad18aaf3d47129cf9abf8b5beb752" ma:taxonomyFieldName="KategorieProdukty" ma:displayName="Kategorie produkty" ma:indexed="true" ma:default="2;#Žádné|7850ef93-9d46-4724-8aeb-d90a78f10000" ma:fieldId="{f7dad18a-af3d-4712-9cf9-abf8b5beb752}" ma:sspId="6be7efbd-1235-46ec-820f-b4d810fcbcb0" ma:termSetId="1e10b0df-e0aa-453b-9fdd-b8a15812380d" ma:anchorId="00000000-0000-0000-0000-000000000000" ma:open="false" ma:isKeyword="false">
      <xsd:complexType>
        <xsd:sequence>
          <xsd:element ref="pc:Terms" minOccurs="0" maxOccurs="1"/>
        </xsd:sequence>
      </xsd:complexType>
    </xsd:element>
    <xsd:element name="Metodika" ma:index="20" nillable="true" ma:displayName="Metodika" ma:default="0" ma:internalName="Metodika">
      <xsd:simpleType>
        <xsd:restriction base="dms:Boolean"/>
      </xsd:simpleType>
    </xsd:element>
    <xsd:element name="PlatnostOd" ma:index="21" nillable="true" ma:displayName="Platnost od" ma:format="DateOnly" ma:indexed="true" ma:internalName="PlatnostOd">
      <xsd:simpleType>
        <xsd:restriction base="dms:DateTime"/>
      </xsd:simpleType>
    </xsd:element>
    <xsd:element name="PlatnostDo" ma:index="22" nillable="true" ma:displayName="Platnost do" ma:format="DateOnly" ma:indexed="true" ma:internalName="PlatnostDo">
      <xsd:simpleType>
        <xsd:restriction base="dms:DateTime"/>
      </xsd:simpleType>
    </xsd:element>
    <xsd:element name="OdkazNaNavod" ma:index="23" nillable="true" ma:displayName="Odkaz na návod" ma:format="Hyperlink" ma:internalName="OdkazNaNavod">
      <xsd:complexType>
        <xsd:complexContent>
          <xsd:extension base="dms:URL">
            <xsd:sequence>
              <xsd:element name="Url" type="dms:ValidUrl" minOccurs="0" nillable="true"/>
              <xsd:element name="Description" type="xsd:string" nillable="true"/>
            </xsd:sequence>
          </xsd:extension>
        </xsd:complexContent>
      </xsd:complexType>
    </xsd:element>
    <xsd:element name="TaxKeywordTaxHTField" ma:index="27" nillable="true" ma:taxonomy="true" ma:internalName="TaxKeywordTaxHTField" ma:taxonomyFieldName="TaxKeyword" ma:displayName="Podniková klíčová slova" ma:fieldId="{23f27201-bee3-471e-b2e7-b64fd8b7ca38}" ma:taxonomyMulti="true" ma:sspId="6be7efbd-1235-46ec-820f-b4d810fcbcb0" ma:termSetId="00000000-0000-0000-0000-000000000000" ma:anchorId="00000000-0000-0000-0000-000000000000" ma:open="true" ma:isKeyword="true">
      <xsd:complexType>
        <xsd:sequence>
          <xsd:element ref="pc:Terms" minOccurs="0" maxOccurs="1"/>
        </xsd:sequence>
      </xsd:complexType>
    </xsd:element>
    <xsd:element name="Stáhnout" ma:index="30" nillable="true" ma:displayName="Stáhnout" ma:description="Odkaz ke stažení dokumentu" ma:format="Hyperlink" ma:internalName="St_x00e1_hnout">
      <xsd:complexType>
        <xsd:complexContent>
          <xsd:extension base="dms:URL">
            <xsd:sequence>
              <xsd:element name="Url" type="dms:ValidUrl" minOccurs="0" nillable="true"/>
              <xsd:element name="Description" type="xsd:string" nillable="true"/>
            </xsd:sequence>
          </xsd:extension>
        </xsd:complexContent>
      </xsd:complexType>
    </xsd:element>
    <xsd:element name="Metodika2SortTitle" ma:index="33" nillable="true" ma:displayName="Metodika2SortTitle" ma:internalName="Metodika2SortTitle">
      <xsd:simpleType>
        <xsd:restriction base="dms:Text">
          <xsd:maxLength value="255"/>
        </xsd:restriction>
      </xsd:simpleType>
    </xsd:element>
    <xsd:element name="Metodika2SortIndex" ma:index="34" nillable="true" ma:displayName="Metodika2SortIndex" ma:internalName="Metodika2SortIndex">
      <xsd:simpleType>
        <xsd:restriction base="dms:Text">
          <xsd:maxLength value="255"/>
        </xsd:restriction>
      </xsd:simpleType>
    </xsd:element>
    <xsd:element name="SharedWithUsers" ma:index="35" nillable="true" ma:displayName="Sdílí se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6" nillable="true" ma:displayName="Sdílené s podrobnostm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haredContentType xmlns="Microsoft.SharePoint.Taxonomy.ContentTypeSync" SourceId="6be7efbd-1235-46ec-820f-b4d810fcbcb0" ContentTypeId="0x010100E9B21ABB10FC3C409AE69C687E14E6B0" PreviousValue="false"/>
</file>

<file path=customXml/item4.xml><?xml version="1.0" encoding="utf-8"?>
<p:properties xmlns:p="http://schemas.microsoft.com/office/2006/metadata/properties" xmlns:xsi="http://www.w3.org/2001/XMLSchema-instance" xmlns:pc="http://schemas.microsoft.com/office/infopath/2007/PartnerControls">
  <documentManagement>
    <c92e0ed0a2c842da813dec49f685ddc4 xmlns="8d87b81d-37ba-449c-953e-9af555098459">
      <Terms xmlns="http://schemas.microsoft.com/office/infopath/2007/PartnerControls">
        <TermInfo xmlns="http://schemas.microsoft.com/office/infopath/2007/PartnerControls">
          <TermName xmlns="http://schemas.microsoft.com/office/infopath/2007/PartnerControls">C1 + DIST</TermName>
          <TermId xmlns="http://schemas.microsoft.com/office/infopath/2007/PartnerControls">f503e054-cf59-401c-b738-6c575bf3cce5</TermId>
        </TermInfo>
      </Terms>
    </c92e0ed0a2c842da813dec49f685ddc4>
    <Poradi xmlns="8d87b81d-37ba-449c-953e-9af555098459" xsi:nil="true"/>
    <Stáhnout xmlns="72820a5d-14bf-4cb7-9d9a-bee91911e72e">
      <Url>https://intranet.mpss.cz/Znalosti/Kalkulacky/Kalkulacky/KALKULACKA_DTI_DSTI_01_2025.xlsx</Url>
      <Description>KALKULACKA_DTI_DSTI_01_2025</Description>
    </Stáhnout>
    <PlatnostDo xmlns="72820a5d-14bf-4cb7-9d9a-bee91911e72e">2099-12-30T23:00:00+00:00</PlatnostDo>
    <OdkazNaNavod xmlns="72820a5d-14bf-4cb7-9d9a-bee91911e72e">
      <Url xsi:nil="true"/>
      <Description xsi:nil="true"/>
    </OdkazNaNavod>
    <f7dad18aaf3d47129cf9abf8b5beb752 xmlns="72820a5d-14bf-4cb7-9d9a-bee91911e72e">
      <Terms xmlns="http://schemas.microsoft.com/office/infopath/2007/PartnerControls">
        <TermInfo xmlns="http://schemas.microsoft.com/office/infopath/2007/PartnerControls">
          <TermName xmlns="http://schemas.microsoft.com/office/infopath/2007/PartnerControls">2 - Financování bydlení</TermName>
          <TermId xmlns="http://schemas.microsoft.com/office/infopath/2007/PartnerControls">da3d3b07-70fa-4d8f-baf6-5d66fa28704b</TermId>
        </TermInfo>
      </Terms>
    </f7dad18aaf3d47129cf9abf8b5beb752>
    <_dlc_DocId xmlns="8d87b81d-37ba-449c-953e-9af555098459">DWHD2CWDYEP6-1718008799-215</_dlc_DocId>
    <TaxCatchAll xmlns="8d87b81d-37ba-449c-953e-9af555098459">
      <Value>256</Value>
      <Value>255</Value>
      <Value>251</Value>
      <Value>250</Value>
      <Value>61</Value>
      <Value>246</Value>
      <Value>245</Value>
      <Value>244</Value>
      <Value>243</Value>
      <Value>242</Value>
      <Value>241</Value>
      <Value>240</Value>
      <Value>239</Value>
      <Value>238</Value>
      <Value>237</Value>
      <Value>58</Value>
      <Value>235</Value>
      <Value>234</Value>
      <Value>233</Value>
      <Value>232</Value>
      <Value>231</Value>
      <Value>230</Value>
      <Value>227</Value>
      <Value>226</Value>
      <Value>225</Value>
      <Value>224</Value>
      <Value>223</Value>
      <Value>222</Value>
      <Value>32</Value>
      <Value>31</Value>
      <Value>247</Value>
      <Value>18</Value>
      <Value>57</Value>
    </TaxCatchAll>
    <KratkyPopis xmlns="8d87b81d-37ba-449c-953e-9af555098459">Kalkulačka na výpočet DTI/DSTI a stress test</KratkyPopis>
    <Metodika xmlns="72820a5d-14bf-4cb7-9d9a-bee91911e72e">false</Metodika>
    <_dlc_DocIdUrl xmlns="8d87b81d-37ba-449c-953e-9af555098459">
      <Url>https://intranet.mpss.cz/Znalosti/Kalkulacky/_layouts/15/DocIdRedir.aspx?ID=DWHD2CWDYEP6-1718008799-215</Url>
      <Description>DWHD2CWDYEP6-1718008799-215</Description>
    </_dlc_DocIdUrl>
    <TaxKeywordTaxHTField xmlns="72820a5d-14bf-4cb7-9d9a-bee91911e72e">
      <Terms xmlns="http://schemas.microsoft.com/office/infopath/2007/PartnerControls"/>
    </TaxKeywordTaxHTField>
    <d47968764fc346209c610adc5db17357 xmlns="72820a5d-14bf-4cb7-9d9a-bee91911e72e">
      <Terms xmlns="http://schemas.microsoft.com/office/infopath/2007/PartnerControls">
        <TermInfo xmlns="http://schemas.microsoft.com/office/infopath/2007/PartnerControls">
          <TermName xmlns="http://schemas.microsoft.com/office/infopath/2007/PartnerControls">Modrá pyramida</TermName>
          <TermId xmlns="http://schemas.microsoft.com/office/infopath/2007/PartnerControls">bacb51b1-3cbd-4ff6-b374-ca201b1de24a</TermId>
        </TermInfo>
      </Terms>
    </d47968764fc346209c610adc5db17357>
    <idd83c2d92bc4f77beef5be23ddf56e2 xmlns="8d87b81d-37ba-449c-953e-9af555098459">
      <Terms xmlns="http://schemas.microsoft.com/office/infopath/2007/PartnerControls">
        <TermInfo xmlns="http://schemas.microsoft.com/office/infopath/2007/PartnerControls">
          <TermName xmlns="http://schemas.microsoft.com/office/infopath/2007/PartnerControls">Hypoúvěr</TermName>
          <TermId xmlns="http://schemas.microsoft.com/office/infopath/2007/PartnerControls">67f9c5ee-2605-4408-a616-3932ab176dce</TermId>
        </TermInfo>
        <TermInfo xmlns="http://schemas.microsoft.com/office/infopath/2007/PartnerControls">
          <TermName xmlns="http://schemas.microsoft.com/office/infopath/2007/PartnerControls">Rychloúvěr na lepší bydlení</TermName>
          <TermId xmlns="http://schemas.microsoft.com/office/infopath/2007/PartnerControls">6c35fabd-25d0-45dc-b1e2-d2c64c0efb84</TermId>
        </TermInfo>
        <TermInfo xmlns="http://schemas.microsoft.com/office/infopath/2007/PartnerControls">
          <TermName xmlns="http://schemas.microsoft.com/office/infopath/2007/PartnerControls">Úvěr ze stavebního spoření</TermName>
          <TermId xmlns="http://schemas.microsoft.com/office/infopath/2007/PartnerControls">4b36fc29-81af-452c-98a8-fb7a8cf13c45</TermId>
        </TermInfo>
      </Terms>
    </idd83c2d92bc4f77beef5be23ddf56e2>
    <PlatnostOd xmlns="72820a5d-14bf-4cb7-9d9a-bee91911e72e">2024-12-31T23:00:00+00:00</PlatnostOd>
    <Metodika2SortTitle xmlns="72820a5d-14bf-4cb7-9d9a-bee91911e72e">kalkulacka_dti_dsti_01_2025</Metodika2SortTitle>
    <Metodika2SortIndex xmlns="72820a5d-14bf-4cb7-9d9a-bee91911e72e" xsi:nil="true"/>
    <o538ae1070924e1a87b0f1b7756573c0 xmlns="8d87b81d-37ba-449c-953e-9af555098459">
      <Terms xmlns="http://schemas.microsoft.com/office/infopath/2007/PartnerControls">
        <TermInfo xmlns="http://schemas.microsoft.com/office/infopath/2007/PartnerControls">
          <TermName xmlns="http://schemas.microsoft.com/office/infopath/2007/PartnerControls">Hypoúvěr</TermName>
          <TermId xmlns="http://schemas.microsoft.com/office/infopath/2007/PartnerControls">D1E903E7-A5C0-4f9d-B62C-33AC5FD80476</TermId>
        </TermInfo>
        <TermInfo xmlns="http://schemas.microsoft.com/office/infopath/2007/PartnerControls">
          <TermName xmlns="http://schemas.microsoft.com/office/infopath/2007/PartnerControls">Nový</TermName>
          <TermId xmlns="http://schemas.microsoft.com/office/infopath/2007/PartnerControls">F19AD0F6-5B99-4dd9-9B06-A04DCFDF1EC8</TermId>
        </TermInfo>
        <TermInfo xmlns="http://schemas.microsoft.com/office/infopath/2007/PartnerControls">
          <TermName xmlns="http://schemas.microsoft.com/office/infopath/2007/PartnerControls">Neklient</TermName>
          <TermId xmlns="http://schemas.microsoft.com/office/infopath/2007/PartnerControls">79ACA436-72CA-4729-8215-E77D55EF7269</TermId>
        </TermInfo>
        <TermInfo xmlns="http://schemas.microsoft.com/office/infopath/2007/PartnerControls">
          <TermName xmlns="http://schemas.microsoft.com/office/infopath/2007/PartnerControls">Klient</TermName>
          <TermId xmlns="http://schemas.microsoft.com/office/infopath/2007/PartnerControls">93816C96-C81D-471e-A2C8-B9E95DA19F36</TermId>
        </TermInfo>
        <TermInfo xmlns="http://schemas.microsoft.com/office/infopath/2007/PartnerControls">
          <TermName xmlns="http://schemas.microsoft.com/office/infopath/2007/PartnerControls">občan</TermName>
          <TermId xmlns="http://schemas.microsoft.com/office/infopath/2007/PartnerControls">CB68B809-060D-4594-8C46-00C267367428</TermId>
        </TermInfo>
        <TermInfo xmlns="http://schemas.microsoft.com/office/infopath/2007/PartnerControls">
          <TermName xmlns="http://schemas.microsoft.com/office/infopath/2007/PartnerControls">cizinec</TermName>
          <TermId xmlns="http://schemas.microsoft.com/office/infopath/2007/PartnerControls">9BA12859-6D7D-4064-B13E-1F5353C495C8</TermId>
        </TermInfo>
        <TermInfo xmlns="http://schemas.microsoft.com/office/infopath/2007/PartnerControls">
          <TermName xmlns="http://schemas.microsoft.com/office/infopath/2007/PartnerControls">nezletilý</TermName>
          <TermId xmlns="http://schemas.microsoft.com/office/infopath/2007/PartnerControls">89BBA726-E5E8-4661-94DF-E4D2A9399C8E</TermId>
        </TermInfo>
        <TermInfo xmlns="http://schemas.microsoft.com/office/infopath/2007/PartnerControls">
          <TermName xmlns="http://schemas.microsoft.com/office/infopath/2007/PartnerControls">dospělý</TermName>
          <TermId xmlns="http://schemas.microsoft.com/office/infopath/2007/PartnerControls">3051CA36-D429-48c8-BDCA-3B286156193C</TermId>
        </TermInfo>
        <TermInfo xmlns="http://schemas.microsoft.com/office/infopath/2007/PartnerControls">
          <TermName xmlns="http://schemas.microsoft.com/office/infopath/2007/PartnerControls">zajištění ke schválení</TermName>
          <TermId xmlns="http://schemas.microsoft.com/office/infopath/2007/PartnerControls">F02FA2E0-BDEF-4056-8B65-D8C0586CCE61</TermId>
        </TermInfo>
        <TermInfo xmlns="http://schemas.microsoft.com/office/infopath/2007/PartnerControls">
          <TermName xmlns="http://schemas.microsoft.com/office/infopath/2007/PartnerControls">zajištění po čerpání (předhypo)</TermName>
          <TermId xmlns="http://schemas.microsoft.com/office/infopath/2007/PartnerControls">1BD504C8-8540-4950-BBB2-52B668BFFEDA</TermId>
        </TermInfo>
        <TermInfo xmlns="http://schemas.microsoft.com/office/infopath/2007/PartnerControls">
          <TermName xmlns="http://schemas.microsoft.com/office/infopath/2007/PartnerControls">OSVČ</TermName>
          <TermId xmlns="http://schemas.microsoft.com/office/infopath/2007/PartnerControls">62B1DFB1-6C0E-4a8e-8218-BAEFF25292A5</TermId>
        </TermInfo>
        <TermInfo xmlns="http://schemas.microsoft.com/office/infopath/2007/PartnerControls">
          <TermName xmlns="http://schemas.microsoft.com/office/infopath/2007/PartnerControls">zaměstnaný</TermName>
          <TermId xmlns="http://schemas.microsoft.com/office/infopath/2007/PartnerControls">D73A27DE-6B76-4662-8DE3-E6FC223728E4</TermId>
        </TermInfo>
        <TermInfo xmlns="http://schemas.microsoft.com/office/infopath/2007/PartnerControls">
          <TermName xmlns="http://schemas.microsoft.com/office/infopath/2007/PartnerControls">ostatní příjmy</TermName>
          <TermId xmlns="http://schemas.microsoft.com/office/infopath/2007/PartnerControls">FBF886BD-4E9A-4288-B64D-B57BF214E427</TermId>
        </TermInfo>
        <TermInfo xmlns="http://schemas.microsoft.com/office/infopath/2007/PartnerControls">
          <TermName xmlns="http://schemas.microsoft.com/office/infopath/2007/PartnerControls">příjmy v ČR</TermName>
          <TermId xmlns="http://schemas.microsoft.com/office/infopath/2007/PartnerControls">947FDDFE-6FC0-472a-96A3-A084E6B7159D</TermId>
        </TermInfo>
        <TermInfo xmlns="http://schemas.microsoft.com/office/infopath/2007/PartnerControls">
          <TermName xmlns="http://schemas.microsoft.com/office/infopath/2007/PartnerControls">příjmy mimo ČR</TermName>
          <TermId xmlns="http://schemas.microsoft.com/office/infopath/2007/PartnerControls">6CA00B16-C051-426d-94D9-8B4F88B9D8E1</TermId>
        </TermInfo>
        <TermInfo xmlns="http://schemas.microsoft.com/office/infopath/2007/PartnerControls">
          <TermName xmlns="http://schemas.microsoft.com/office/infopath/2007/PartnerControls">do 5.000.000</TermName>
          <TermId xmlns="http://schemas.microsoft.com/office/infopath/2007/PartnerControls">30D3AD32-BB76-4437-BA1F-9F1BC52C029E</TermId>
        </TermInfo>
        <TermInfo xmlns="http://schemas.microsoft.com/office/infopath/2007/PartnerControls">
          <TermName xmlns="http://schemas.microsoft.com/office/infopath/2007/PartnerControls">nad 5.000.000</TermName>
          <TermId xmlns="http://schemas.microsoft.com/office/infopath/2007/PartnerControls">B3A775E1-12AB-403e-9C94-895A7359CCDA</TermId>
        </TermInfo>
        <TermInfo xmlns="http://schemas.microsoft.com/office/infopath/2007/PartnerControls">
          <TermName xmlns="http://schemas.microsoft.com/office/infopath/2007/PartnerControls">Výstavba</TermName>
          <TermId xmlns="http://schemas.microsoft.com/office/infopath/2007/PartnerControls">4E53831B-BFB6-4165-BEE1-8B892574BF83</TermId>
        </TermInfo>
        <TermInfo xmlns="http://schemas.microsoft.com/office/infopath/2007/PartnerControls">
          <TermName xmlns="http://schemas.microsoft.com/office/infopath/2007/PartnerControls">Rekonstrukce</TermName>
          <TermId xmlns="http://schemas.microsoft.com/office/infopath/2007/PartnerControls">B5A14EA0-D370-4653-A8CA-6340DBA141EC</TermId>
        </TermInfo>
        <TermInfo xmlns="http://schemas.microsoft.com/office/infopath/2007/PartnerControls">
          <TermName xmlns="http://schemas.microsoft.com/office/infopath/2007/PartnerControls">Koupě</TermName>
          <TermId xmlns="http://schemas.microsoft.com/office/infopath/2007/PartnerControls">155F5786-9700-4e1d-BAAF-E2D6FC3484C8</TermId>
        </TermInfo>
        <TermInfo xmlns="http://schemas.microsoft.com/office/infopath/2007/PartnerControls">
          <TermName xmlns="http://schemas.microsoft.com/office/infopath/2007/PartnerControls">Refinancování</TermName>
          <TermId xmlns="http://schemas.microsoft.com/office/infopath/2007/PartnerControls">3841753C-AE50-4509-8E8F-BD035CC04ABE</TermId>
        </TermInfo>
        <TermInfo xmlns="http://schemas.microsoft.com/office/infopath/2007/PartnerControls">
          <TermName xmlns="http://schemas.microsoft.com/office/infopath/2007/PartnerControls">Jiný</TermName>
          <TermId xmlns="http://schemas.microsoft.com/office/infopath/2007/PartnerControls">B6BF1F1E-D32A-4870-BE5D-35AEDBE54DAE</TermId>
        </TermInfo>
        <TermInfo xmlns="http://schemas.microsoft.com/office/infopath/2007/PartnerControls">
          <TermName xmlns="http://schemas.microsoft.com/office/infopath/2007/PartnerControls">Průběh</TermName>
          <TermId xmlns="http://schemas.microsoft.com/office/infopath/2007/PartnerControls">830BD2E8-018B-4376-B20F-95AD93CF3D25</TermId>
        </TermInfo>
        <TermInfo xmlns="http://schemas.microsoft.com/office/infopath/2007/PartnerControls">
          <TermName xmlns="http://schemas.microsoft.com/office/infopath/2007/PartnerControls">změna účastníka</TermName>
          <TermId xmlns="http://schemas.microsoft.com/office/infopath/2007/PartnerControls">95A14E91-CCC8-45d0-B628-C304E2D19107</TermId>
        </TermInfo>
        <TermInfo xmlns="http://schemas.microsoft.com/office/infopath/2007/PartnerControls">
          <TermName xmlns="http://schemas.microsoft.com/office/infopath/2007/PartnerControls">změna parametrů</TermName>
          <TermId xmlns="http://schemas.microsoft.com/office/infopath/2007/PartnerControls">3B22BCF9-B959-4e89-9620-1ACAA593A3DA</TermId>
        </TermInfo>
        <TermInfo xmlns="http://schemas.microsoft.com/office/infopath/2007/PartnerControls">
          <TermName xmlns="http://schemas.microsoft.com/office/infopath/2007/PartnerControls">čerpání</TermName>
          <TermId xmlns="http://schemas.microsoft.com/office/infopath/2007/PartnerControls">B3F3C78F-380F-4b93-999D-DAF9B7ACA51E</TermId>
        </TermInfo>
        <TermInfo xmlns="http://schemas.microsoft.com/office/infopath/2007/PartnerControls">
          <TermName xmlns="http://schemas.microsoft.com/office/infopath/2007/PartnerControls">změna zajištění</TermName>
          <TermId xmlns="http://schemas.microsoft.com/office/infopath/2007/PartnerControls">35978D3A-7C16-48a2-A887-170C3E86E9B0</TermId>
        </TermInfo>
      </Terms>
    </o538ae1070924e1a87b0f1b7756573c0>
  </documentManagement>
</p:properties>
</file>

<file path=customXml/item5.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B008C13-D7D1-42DC-94B1-B53925ED9BB7}">
  <ds:schemaRefs>
    <ds:schemaRef ds:uri="http://schemas.microsoft.com/sharepoint/events"/>
  </ds:schemaRefs>
</ds:datastoreItem>
</file>

<file path=customXml/itemProps2.xml><?xml version="1.0" encoding="utf-8"?>
<ds:datastoreItem xmlns:ds="http://schemas.openxmlformats.org/officeDocument/2006/customXml" ds:itemID="{D67D5CA1-C0E7-493E-8288-506C4BAE219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d87b81d-37ba-449c-953e-9af555098459"/>
    <ds:schemaRef ds:uri="72820a5d-14bf-4cb7-9d9a-bee91911e72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DC8DC39-BEFE-4350-B6F0-8725DFAB1450}">
  <ds:schemaRefs>
    <ds:schemaRef ds:uri="Microsoft.SharePoint.Taxonomy.ContentTypeSync"/>
  </ds:schemaRefs>
</ds:datastoreItem>
</file>

<file path=customXml/itemProps4.xml><?xml version="1.0" encoding="utf-8"?>
<ds:datastoreItem xmlns:ds="http://schemas.openxmlformats.org/officeDocument/2006/customXml" ds:itemID="{8EC10FF8-EEF3-4DFA-A0DD-4FF03A5F2EAD}">
  <ds:schemaRefs>
    <ds:schemaRef ds:uri="http://purl.org/dc/terms/"/>
    <ds:schemaRef ds:uri="http://schemas.microsoft.com/office/2006/documentManagement/types"/>
    <ds:schemaRef ds:uri="8d87b81d-37ba-449c-953e-9af555098459"/>
    <ds:schemaRef ds:uri="http://purl.org/dc/elements/1.1/"/>
    <ds:schemaRef ds:uri="http://schemas.microsoft.com/office/2006/metadata/properties"/>
    <ds:schemaRef ds:uri="http://schemas.microsoft.com/office/infopath/2007/PartnerControls"/>
    <ds:schemaRef ds:uri="http://schemas.openxmlformats.org/package/2006/metadata/core-properties"/>
    <ds:schemaRef ds:uri="72820a5d-14bf-4cb7-9d9a-bee91911e72e"/>
    <ds:schemaRef ds:uri="http://www.w3.org/XML/1998/namespace"/>
    <ds:schemaRef ds:uri="http://purl.org/dc/dcmitype/"/>
  </ds:schemaRefs>
</ds:datastoreItem>
</file>

<file path=customXml/itemProps5.xml><?xml version="1.0" encoding="utf-8"?>
<ds:datastoreItem xmlns:ds="http://schemas.openxmlformats.org/officeDocument/2006/customXml" ds:itemID="{B11BEB15-39EB-488C-9C81-5546D6C9F36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3</vt:i4>
      </vt:variant>
      <vt:variant>
        <vt:lpstr>Pojmenované oblasti</vt:lpstr>
      </vt:variant>
      <vt:variant>
        <vt:i4>14</vt:i4>
      </vt:variant>
    </vt:vector>
  </HeadingPairs>
  <TitlesOfParts>
    <vt:vector size="17" baseType="lpstr">
      <vt:lpstr>NÁRŮST SAZBY O 2% </vt:lpstr>
      <vt:lpstr>DTI_DSTI_KOMPLETNÍ ODEČET</vt:lpstr>
      <vt:lpstr>Metoda volných prostředků</vt:lpstr>
      <vt:lpstr>DSTI_Zluta</vt:lpstr>
      <vt:lpstr>DTI_Zluta</vt:lpstr>
      <vt:lpstr>Limit_DSTI</vt:lpstr>
      <vt:lpstr>Limit_DSTI_jednoducha</vt:lpstr>
      <vt:lpstr>Limit_DSTI2</vt:lpstr>
      <vt:lpstr>Limit_DTI</vt:lpstr>
      <vt:lpstr>Limit_DTI_jednoducha</vt:lpstr>
      <vt:lpstr>Min_Rezerva</vt:lpstr>
      <vt:lpstr>Navyseni</vt:lpstr>
      <vt:lpstr>DTI_DSTI_JEDNODUCHÁ!Oblast_tisku</vt:lpstr>
      <vt:lpstr>'DTI_DSTI_KOMPLETNÍ ODEČET'!Oblast_tisku</vt:lpstr>
      <vt:lpstr>'DTI_DSTI_KOMPLETNÍ orig'!Oblast_tisku</vt:lpstr>
      <vt:lpstr>zaokr</vt:lpstr>
      <vt:lpstr>ZivMin</vt:lpstr>
    </vt:vector>
  </TitlesOfParts>
  <Manager/>
  <Company>MPSS, a.s.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KALKULACKA_DTI_DSTI_01_2025</dc:title>
  <dc:subject/>
  <dc:creator>Martin Kocurek</dc:creator>
  <cp:keywords/>
  <dc:description/>
  <cp:lastModifiedBy>Rehova Lenka</cp:lastModifiedBy>
  <cp:revision/>
  <dcterms:created xsi:type="dcterms:W3CDTF">2018-09-18T05:54:48Z</dcterms:created>
  <dcterms:modified xsi:type="dcterms:W3CDTF">2024-12-18T11:21:56Z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TaxKeyword">
    <vt:lpwstr/>
  </property>
  <property fmtid="{D5CDD505-2E9C-101B-9397-08002B2CF9AE}" pid="4" name="Firmy">
    <vt:lpwstr>18;#Modrá pyramida|bacb51b1-3cbd-4ff6-b374-ca201b1de24a</vt:lpwstr>
  </property>
  <property fmtid="{D5CDD505-2E9C-101B-9397-08002B2CF9AE}" pid="5" name="ContentTypeId">
    <vt:lpwstr>0x010100E9B21ABB10FC3C409AE69C687E14E6B000D7E14EC6F773E44297C3BD8255B9800100F40B6EDB6894B04A92208BDB5F4547D9</vt:lpwstr>
  </property>
  <property fmtid="{D5CDD505-2E9C-101B-9397-08002B2CF9AE}" pid="6" name="KategorieProdukty">
    <vt:lpwstr>32;#2 - Financování bydlení|da3d3b07-70fa-4d8f-baf6-5d66fa28704b</vt:lpwstr>
  </property>
  <property fmtid="{D5CDD505-2E9C-101B-9397-08002B2CF9AE}" pid="7" name="KlasifikaceDuvernosti">
    <vt:lpwstr>58;#C1 + DIST|f503e054-cf59-401c-b738-6c575bf3cce5</vt:lpwstr>
  </property>
  <property fmtid="{D5CDD505-2E9C-101B-9397-08002B2CF9AE}" pid="8" name="Produkty">
    <vt:lpwstr>31;#Hypoúvěr|67f9c5ee-2605-4408-a616-3932ab176dce;#57;#Rychloúvěr na lepší bydlení|6c35fabd-25d0-45dc-b1e2-d2c64c0efb84;#61;#Úvěr ze stavebního spoření|4b36fc29-81af-452c-98a8-fb7a8cf13c45</vt:lpwstr>
  </property>
  <property fmtid="{D5CDD505-2E9C-101B-9397-08002B2CF9AE}" pid="9" name="_dlc_DocIdItemGuid">
    <vt:lpwstr>45535b4c-0707-4d80-9db0-5deec5e97697</vt:lpwstr>
  </property>
  <property fmtid="{D5CDD505-2E9C-101B-9397-08002B2CF9AE}" pid="10" name="MSIP_Label_2bc0d2a2-4550-429f-ba5f-2c914d3ffdc5_Enabled">
    <vt:lpwstr>true</vt:lpwstr>
  </property>
  <property fmtid="{D5CDD505-2E9C-101B-9397-08002B2CF9AE}" pid="11" name="MSIP_Label_2bc0d2a2-4550-429f-ba5f-2c914d3ffdc5_SetDate">
    <vt:lpwstr>2022-07-27T14:49:12Z</vt:lpwstr>
  </property>
  <property fmtid="{D5CDD505-2E9C-101B-9397-08002B2CF9AE}" pid="12" name="MSIP_Label_2bc0d2a2-4550-429f-ba5f-2c914d3ffdc5_Method">
    <vt:lpwstr>Privileged</vt:lpwstr>
  </property>
  <property fmtid="{D5CDD505-2E9C-101B-9397-08002B2CF9AE}" pid="13" name="MSIP_Label_2bc0d2a2-4550-429f-ba5f-2c914d3ffdc5_Name">
    <vt:lpwstr>2bc0d2a2-4550-429f-ba5f-2c914d3ffdc5</vt:lpwstr>
  </property>
  <property fmtid="{D5CDD505-2E9C-101B-9397-08002B2CF9AE}" pid="14" name="MSIP_Label_2bc0d2a2-4550-429f-ba5f-2c914d3ffdc5_SiteId">
    <vt:lpwstr>a491f8c5-c721-4e53-b604-6f27e7e4565d</vt:lpwstr>
  </property>
  <property fmtid="{D5CDD505-2E9C-101B-9397-08002B2CF9AE}" pid="15" name="MSIP_Label_2bc0d2a2-4550-429f-ba5f-2c914d3ffdc5_ActionId">
    <vt:lpwstr>1182ef98-fe8a-4d13-839e-360a214cd14b</vt:lpwstr>
  </property>
  <property fmtid="{D5CDD505-2E9C-101B-9397-08002B2CF9AE}" pid="16" name="MSIP_Label_2bc0d2a2-4550-429f-ba5f-2c914d3ffdc5_ContentBits">
    <vt:lpwstr>2</vt:lpwstr>
  </property>
  <property fmtid="{D5CDD505-2E9C-101B-9397-08002B2CF9AE}" pid="17" name="Metodika2">
    <vt:lpwstr>222;#Hypoúvěr|D1E903E7-A5C0-4f9d-B62C-33AC5FD80476;#223;#Nový|F19AD0F6-5B99-4dd9-9B06-A04DCFDF1EC8;#230;#Neklient|79ACA436-72CA-4729-8215-E77D55EF7269;#226;#Klient|93816C96-C81D-471e-A2C8-B9E95DA19F36;#224;#občan|CB68B809-060D-4594-8C46-00C267367428;#231;#cizinec|9BA12859-6D7D-4064-B13E-1F5353C495C8;#233;#nezletilý|89BBA726-E5E8-4661-94DF-E4D2A9399C8E;#232;#dospělý|3051CA36-D429-48c8-BDCA-3B286156193C;#234;#zajištění ke schválení|F02FA2E0-BDEF-4056-8B65-D8C0586CCE61;#235;#zajištění po čerpání (předhypo)|1BD504C8-8540-4950-BBB2-52B668BFFEDA;#225;#OSVČ|62B1DFB1-6C0E-4a8e-8218-BAEFF25292A5;#237;#zaměstnaný|D73A27DE-6B76-4662-8DE3-E6FC223728E4;#238;#ostatní příjmy|FBF886BD-4E9A-4288-B64D-B57BF214E427;#239;#příjmy v ČR|947FDDFE-6FC0-472a-96A3-A084E6B7159D;#240;#příjmy mimo ČR|6CA00B16-C051-426d-94D9-8B4F88B9D8E1;#241;#do 5.000.000|30D3AD32-BB76-4437-BA1F-9F1BC52C029E;#242;#nad 5.000.000|B3A775E1-12AB-403e-9C94-895A7359CCDA;#245;#Výstavba|4E53831B-BFB6-4165-BEE1-8B892574BF83;#243;#Rekonstrukce|B5A14EA0-D370-4653-A8CA-6340DBA141EC;#244;#Koupě|155F5786-9700-4e1d-BAAF-E2D6FC3484C8;#246;#Refinancování|3841753C-AE50-4509-8E8F-BD035CC04ABE;#247;#Jiný|B6BF1F1E-D32A-4870-BE5D-35AEDBE54DAE;#227;#Průběh|830BD2E8-018B-4376-B20F-95AD93CF3D25;#256;#změna účastníka|95A14E91-CCC8-45d0-B628-C304E2D19107;#255;#změna parametrů|3B22BCF9-B959-4e89-9620-1ACAA593A3DA;#251;#čerpání|B3F3C78F-380F-4b93-999D-DAF9B7ACA51E;#250;#změna zajištění|35978D3A-7C16-48a2-A887-170C3E86E9B0</vt:lpwstr>
  </property>
  <property fmtid="{D5CDD505-2E9C-101B-9397-08002B2CF9AE}" pid="18" name="MSIP_Label_ac0bdca2-2536-4daa-b767-f2cc8598f788_Enabled">
    <vt:lpwstr>true</vt:lpwstr>
  </property>
  <property fmtid="{D5CDD505-2E9C-101B-9397-08002B2CF9AE}" pid="19" name="MSIP_Label_ac0bdca2-2536-4daa-b767-f2cc8598f788_SetDate">
    <vt:lpwstr>2024-06-12T10:00:32Z</vt:lpwstr>
  </property>
  <property fmtid="{D5CDD505-2E9C-101B-9397-08002B2CF9AE}" pid="20" name="MSIP_Label_ac0bdca2-2536-4daa-b767-f2cc8598f788_Method">
    <vt:lpwstr>Standard</vt:lpwstr>
  </property>
  <property fmtid="{D5CDD505-2E9C-101B-9397-08002B2CF9AE}" pid="21" name="MSIP_Label_ac0bdca2-2536-4daa-b767-f2cc8598f788_Name">
    <vt:lpwstr>ac0bdca2-2536-4daa-b767-f2cc8598f788</vt:lpwstr>
  </property>
  <property fmtid="{D5CDD505-2E9C-101B-9397-08002B2CF9AE}" pid="22" name="MSIP_Label_ac0bdca2-2536-4daa-b767-f2cc8598f788_SiteId">
    <vt:lpwstr>c79e7c80-cff5-4503-b468-3702cea89272</vt:lpwstr>
  </property>
  <property fmtid="{D5CDD505-2E9C-101B-9397-08002B2CF9AE}" pid="23" name="MSIP_Label_ac0bdca2-2536-4daa-b767-f2cc8598f788_ActionId">
    <vt:lpwstr>4fdf4e66-13d3-4158-862b-3a7084f8d22a</vt:lpwstr>
  </property>
  <property fmtid="{D5CDD505-2E9C-101B-9397-08002B2CF9AE}" pid="24" name="MSIP_Label_ac0bdca2-2536-4daa-b767-f2cc8598f788_ContentBits">
    <vt:lpwstr>2</vt:lpwstr>
  </property>
  <property fmtid="{D5CDD505-2E9C-101B-9397-08002B2CF9AE}" pid="25" name="Kod_Duvernosti">
    <vt:lpwstr>KB_C2_CONFIDENTIAL_040390</vt:lpwstr>
  </property>
</Properties>
</file>